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2020'!$A$6:$D$259</definedName>
    <definedName name="_xlnm.Print_Area" localSheetId="0">'бюджетные ассигнования на 2020'!$A$1:$D$251</definedName>
  </definedNames>
  <calcPr fullCalcOnLoad="1"/>
</workbook>
</file>

<file path=xl/sharedStrings.xml><?xml version="1.0" encoding="utf-8"?>
<sst xmlns="http://schemas.openxmlformats.org/spreadsheetml/2006/main" count="495" uniqueCount="446">
  <si>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</si>
  <si>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</si>
  <si>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</si>
  <si>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</si>
  <si>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</si>
  <si>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</si>
  <si>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</si>
  <si>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</si>
  <si>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</si>
  <si>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</si>
  <si>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</si>
  <si>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</si>
  <si>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</si>
  <si>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</si>
  <si>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</si>
  <si>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</si>
  <si>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</si>
  <si>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</si>
  <si>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</si>
  <si>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</si>
  <si>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</si>
  <si>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</si>
  <si>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</si>
  <si>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</si>
  <si>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</si>
  <si>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</si>
  <si>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</si>
  <si>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</si>
  <si>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</si>
  <si>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</si>
  <si>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</si>
  <si>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</si>
  <si>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</si>
  <si>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</si>
  <si>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</si>
  <si>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</si>
  <si>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</si>
  <si>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</si>
  <si>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</si>
  <si>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</si>
  <si>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</si>
  <si>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</si>
  <si>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</si>
  <si>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</si>
  <si>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</si>
  <si>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</si>
  <si>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</si>
  <si>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</si>
  <si>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</si>
  <si>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</si>
  <si>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</si>
  <si>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</si>
  <si>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</si>
  <si>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</si>
  <si>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</si>
  <si>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</si>
  <si>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</si>
  <si>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</si>
  <si>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</si>
  <si>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</si>
  <si>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</si>
  <si>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</si>
  <si>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</si>
  <si>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</si>
  <si>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</si>
  <si>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</si>
  <si>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</si>
  <si>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</si>
  <si>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</si>
  <si>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</si>
  <si>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</si>
  <si>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</si>
  <si>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</si>
  <si>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</si>
  <si>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</si>
  <si>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</si>
  <si>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</si>
  <si>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</si>
  <si>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</si>
  <si>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</si>
  <si>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</si>
  <si>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</si>
  <si>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</si>
  <si>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</si>
  <si>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</si>
  <si>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</si>
  <si>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</si>
  <si>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</si>
  <si>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</si>
  <si>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</si>
  <si>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</si>
  <si>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</si>
  <si>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</si>
  <si>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</si>
  <si>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</si>
  <si>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</si>
  <si>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</si>
  <si>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</si>
  <si>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</si>
  <si>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</si>
  <si>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</si>
  <si>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</si>
  <si>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</si>
  <si>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</si>
  <si>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</si>
  <si>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</si>
  <si>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</si>
  <si>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</si>
  <si>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</si>
  <si>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</si>
  <si>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</si>
  <si>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</si>
  <si>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</si>
  <si>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</si>
  <si>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</si>
  <si>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</si>
  <si>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</si>
  <si>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</si>
  <si>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</si>
  <si>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</si>
  <si>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</si>
  <si>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</si>
  <si>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</si>
  <si>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</si>
  <si>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</si>
  <si>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</si>
  <si>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</si>
  <si>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</si>
  <si>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</si>
  <si>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</si>
  <si>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</si>
  <si>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</si>
  <si>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</si>
  <si>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</si>
  <si>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</si>
  <si>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</si>
  <si>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</si>
  <si>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</si>
  <si>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</si>
  <si>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</si>
  <si>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</si>
  <si>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</si>
  <si>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</si>
  <si>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</si>
  <si>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</si>
  <si>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</si>
  <si>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</si>
  <si>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</si>
  <si>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</si>
  <si>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</si>
  <si>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</si>
  <si>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</si>
  <si>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</si>
  <si>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</si>
  <si>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</si>
  <si>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</si>
  <si>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</si>
  <si>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</si>
  <si>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</si>
  <si>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</si>
  <si>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</si>
  <si>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</si>
  <si>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</si>
  <si>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</si>
  <si>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</si>
  <si>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</si>
  <si>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</si>
  <si>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</si>
  <si>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</si>
  <si>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</si>
  <si>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</si>
  <si>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</si>
  <si>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</si>
  <si>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</si>
  <si>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</si>
  <si>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</si>
  <si>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</si>
  <si>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</si>
  <si>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</si>
  <si>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</si>
  <si>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</si>
  <si>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</si>
  <si>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</si>
  <si>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</si>
  <si>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</si>
  <si>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</si>
  <si>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</si>
  <si>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</si>
  <si>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</si>
  <si>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</si>
  <si>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</si>
  <si>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</si>
  <si>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</si>
  <si>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</si>
  <si>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</si>
  <si>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</si>
  <si>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</si>
  <si>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МБУК «Краеведческий музей»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</si>
  <si>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</si>
  <si>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</si>
  <si>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</si>
  <si>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</si>
  <si>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</si>
  <si>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</si>
  <si>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</si>
  <si>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</si>
  <si>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</si>
  <si>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</si>
  <si>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</si>
  <si>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</si>
  <si>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</si>
  <si>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</si>
  <si>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</si>
  <si>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</si>
  <si>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</si>
  <si>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</si>
  <si>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</si>
  <si>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</si>
  <si>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</si>
  <si>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</si>
  <si>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</si>
  <si>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</si>
  <si>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</si>
  <si>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</si>
  <si>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</si>
  <si>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</si>
  <si>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</si>
  <si>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</si>
  <si>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</si>
  <si>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</si>
  <si>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</si>
  <si>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</si>
  <si>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</si>
  <si>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</si>
  <si>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</si>
  <si>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</si>
  <si>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</si>
  <si>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</si>
  <si>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</si>
  <si>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</si>
  <si>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</si>
  <si>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</si>
  <si>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</si>
  <si>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</si>
  <si>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</si>
  <si>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</si>
  <si>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</si>
  <si>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</si>
  <si>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</si>
  <si>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</si>
  <si>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</si>
  <si>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</si>
  <si>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</si>
  <si>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</si>
  <si>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</si>
  <si>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</si>
  <si>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</si>
  <si>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</si>
  <si>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</si>
  <si>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</si>
  <si>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</si>
  <si>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</si>
  <si>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</si>
  <si>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</si>
  <si>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</si>
  <si>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</si>
  <si>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</si>
  <si>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</si>
  <si>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</si>
  <si>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</si>
  <si>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</si>
  <si>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</si>
  <si>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</si>
  <si>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</si>
  <si>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</si>
  <si>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</si>
  <si>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</si>
  <si>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</si>
  <si>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Основное мероприятие "Обеспечение деятелности муниципальных учреждений"</t>
  </si>
  <si>
    <t>03 0 07 00000</t>
  </si>
  <si>
    <t>03 0 07 01350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</si>
  <si>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</si>
  <si>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</si>
  <si>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</si>
  <si>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</si>
  <si>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</si>
  <si>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</si>
  <si>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</si>
  <si>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</si>
  <si>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</si>
  <si>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</si>
  <si>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</si>
  <si>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</si>
  <si>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</si>
  <si>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</si>
  <si>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</si>
  <si>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</si>
  <si>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</si>
  <si>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</si>
  <si>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</si>
  <si>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</si>
  <si>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</si>
  <si>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</si>
  <si>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</si>
  <si>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</si>
  <si>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</si>
  <si>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</si>
  <si>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</si>
  <si>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</si>
  <si>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</si>
  <si>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</si>
  <si>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</si>
  <si>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</si>
  <si>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</si>
  <si>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</si>
  <si>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</si>
  <si>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</si>
  <si>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</si>
  <si>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</si>
  <si>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</si>
  <si>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</si>
  <si>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</si>
  <si>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</si>
  <si>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</si>
  <si>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</si>
  <si>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</si>
  <si>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</si>
  <si>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</si>
  <si>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</si>
  <si>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</si>
  <si>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</si>
  <si>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</si>
  <si>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</si>
  <si>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</si>
  <si>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</si>
  <si>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</si>
  <si>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</si>
  <si>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</si>
  <si>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</si>
  <si>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</si>
  <si>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</si>
  <si>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</si>
  <si>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</si>
  <si>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</si>
  <si>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</si>
  <si>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</si>
  <si>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</si>
  <si>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</si>
  <si>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</si>
  <si>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</si>
  <si>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</si>
  <si>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</si>
  <si>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</si>
  <si>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</si>
  <si>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</si>
  <si>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</si>
  <si>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</si>
  <si>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</si>
  <si>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</si>
  <si>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</si>
  <si>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</si>
  <si>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</si>
  <si>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 xml:space="preserve"> 01 0 02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</si>
  <si>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</si>
  <si>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</si>
  <si>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</si>
  <si>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</si>
  <si>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</si>
  <si>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</si>
  <si>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</si>
  <si>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</si>
  <si>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</si>
  <si>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</si>
  <si>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</si>
  <si>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</si>
  <si>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</si>
  <si>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</si>
  <si>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</si>
  <si>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</si>
  <si>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</si>
  <si>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</si>
  <si>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</si>
  <si>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</si>
  <si>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</si>
  <si>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Комплектованию библиотечных фондов муниципальных библиотек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</si>
  <si>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</si>
  <si>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</si>
  <si>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</si>
  <si>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</si>
  <si>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</si>
  <si>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</si>
  <si>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 xml:space="preserve">Приложение № 7 к решению Совета 
Пучежского муниципального района 
от __.12.2019 №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</si>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</sst>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9" fontId="16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24" borderId="12" xfId="61" applyNumberFormat="1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24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justify" vertical="center" wrapText="1"/>
    </xf>
    <xf numFmtId="0" fontId="5" fillId="22" borderId="12" xfId="0" applyFont="1" applyFill="1" applyBorder="1" applyAlignment="1">
      <alignment horizontal="center" vertical="center" wrapText="1"/>
    </xf>
    <xf numFmtId="4" fontId="5" fillId="22" borderId="12" xfId="0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4" fontId="2" fillId="22" borderId="12" xfId="61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 wrapText="1"/>
    </xf>
    <xf numFmtId="4" fontId="2" fillId="22" borderId="12" xfId="61" applyNumberFormat="1" applyFont="1" applyFill="1" applyBorder="1" applyAlignment="1">
      <alignment horizontal="center" vertical="center"/>
    </xf>
    <xf numFmtId="4" fontId="2" fillId="22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justify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wrapText="1"/>
    </xf>
    <xf numFmtId="0" fontId="15" fillId="22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4" fontId="1" fillId="0" borderId="12" xfId="0" applyNumberFormat="1" applyFont="1" applyBorder="1" applyAlignment="1">
      <alignment horizontal="justify" vertical="center" wrapText="1"/>
    </xf>
    <xf numFmtId="4" fontId="5" fillId="22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vertical="center" wrapText="1"/>
    </xf>
    <xf numFmtId="4" fontId="1" fillId="22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22" borderId="12" xfId="6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tabSelected="1" zoomScaleSheetLayoutView="100" zoomScalePageLayoutView="0" workbookViewId="0" topLeftCell="A208">
      <selection activeCell="I244" sqref="I244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4" width="16.375" style="30" customWidth="1"/>
    <col min="5" max="5" width="10.875" style="0" customWidth="1"/>
    <col min="6" max="6" width="13.875" style="0" bestFit="1" customWidth="1"/>
  </cols>
  <sheetData>
    <row r="1" spans="1:4" ht="45" customHeight="1">
      <c r="A1" s="43"/>
      <c r="B1" s="83" t="s">
        <v>391</v>
      </c>
      <c r="C1" s="83"/>
      <c r="D1" s="83"/>
    </row>
    <row r="3" spans="1:4" ht="12.75" customHeight="1">
      <c r="A3" s="84" t="s">
        <v>392</v>
      </c>
      <c r="B3" s="84"/>
      <c r="C3" s="84"/>
      <c r="D3" s="84"/>
    </row>
    <row r="4" spans="1:6" ht="81.75" customHeight="1">
      <c r="A4" s="84"/>
      <c r="B4" s="84"/>
      <c r="C4" s="84"/>
      <c r="D4" s="84"/>
      <c r="F4" s="70"/>
    </row>
    <row r="5" spans="1:3" ht="15.75" customHeight="1">
      <c r="A5" s="44"/>
      <c r="B5" s="1"/>
      <c r="C5" s="1"/>
    </row>
    <row r="6" spans="1:4" s="12" customFormat="1" ht="51" customHeight="1">
      <c r="A6" s="10" t="s">
        <v>333</v>
      </c>
      <c r="B6" s="11" t="s">
        <v>285</v>
      </c>
      <c r="C6" s="11" t="s">
        <v>82</v>
      </c>
      <c r="D6" s="31" t="s">
        <v>286</v>
      </c>
    </row>
    <row r="7" spans="1:4" ht="39" customHeight="1">
      <c r="A7" s="45" t="s">
        <v>203</v>
      </c>
      <c r="B7" s="3" t="s">
        <v>272</v>
      </c>
      <c r="C7" s="9"/>
      <c r="D7" s="16">
        <f>D8+D17+D25+D33+D39+D43+D47+D55+D60</f>
        <v>123298374.35</v>
      </c>
    </row>
    <row r="8" spans="1:4" ht="31.5" customHeight="1">
      <c r="A8" s="46" t="s">
        <v>270</v>
      </c>
      <c r="B8" s="32" t="s">
        <v>85</v>
      </c>
      <c r="C8" s="33"/>
      <c r="D8" s="34">
        <f>SUM(D9:D16)</f>
        <v>46206086.93</v>
      </c>
    </row>
    <row r="9" spans="1:6" ht="63.75" customHeight="1">
      <c r="A9" s="47" t="s">
        <v>83</v>
      </c>
      <c r="B9" s="4" t="s">
        <v>84</v>
      </c>
      <c r="C9" s="4">
        <v>100</v>
      </c>
      <c r="D9" s="13">
        <v>7731900</v>
      </c>
      <c r="F9" s="65"/>
    </row>
    <row r="10" spans="1:4" ht="45.75" customHeight="1">
      <c r="A10" s="47" t="s">
        <v>283</v>
      </c>
      <c r="B10" s="4" t="s">
        <v>84</v>
      </c>
      <c r="C10" s="4">
        <v>200</v>
      </c>
      <c r="D10" s="13">
        <f>6351787-62119+2571528.59</f>
        <v>8861196.59</v>
      </c>
    </row>
    <row r="11" spans="1:4" ht="31.5" customHeight="1">
      <c r="A11" s="47" t="s">
        <v>284</v>
      </c>
      <c r="B11" s="4" t="s">
        <v>84</v>
      </c>
      <c r="C11" s="4">
        <v>800</v>
      </c>
      <c r="D11" s="13">
        <v>129705</v>
      </c>
    </row>
    <row r="12" spans="1:4" ht="48.75" customHeight="1">
      <c r="A12" s="47" t="s">
        <v>216</v>
      </c>
      <c r="B12" s="4" t="s">
        <v>353</v>
      </c>
      <c r="C12" s="4">
        <v>200</v>
      </c>
      <c r="D12" s="13">
        <f>162556+177461.7</f>
        <v>340017.7</v>
      </c>
    </row>
    <row r="13" spans="1:4" ht="174.75" customHeight="1">
      <c r="A13" s="47" t="s">
        <v>255</v>
      </c>
      <c r="B13" s="4" t="s">
        <v>256</v>
      </c>
      <c r="C13" s="4">
        <v>100</v>
      </c>
      <c r="D13" s="13">
        <v>21423440</v>
      </c>
    </row>
    <row r="14" spans="1:4" ht="144" customHeight="1">
      <c r="A14" s="47" t="s">
        <v>390</v>
      </c>
      <c r="B14" s="4" t="s">
        <v>256</v>
      </c>
      <c r="C14" s="4">
        <v>200</v>
      </c>
      <c r="D14" s="13">
        <v>180544</v>
      </c>
    </row>
    <row r="15" spans="1:4" ht="48" customHeight="1">
      <c r="A15" s="52" t="s">
        <v>359</v>
      </c>
      <c r="B15" s="4" t="s">
        <v>360</v>
      </c>
      <c r="C15" s="4">
        <v>200</v>
      </c>
      <c r="D15" s="13">
        <v>15789.47</v>
      </c>
    </row>
    <row r="16" spans="1:4" ht="48" customHeight="1">
      <c r="A16" s="47" t="s">
        <v>339</v>
      </c>
      <c r="B16" s="4" t="s">
        <v>340</v>
      </c>
      <c r="C16" s="4">
        <v>200</v>
      </c>
      <c r="D16" s="13">
        <f>1137442+5571000+815052.17</f>
        <v>7523494.17</v>
      </c>
    </row>
    <row r="17" spans="1:4" ht="31.5" customHeight="1">
      <c r="A17" s="46" t="s">
        <v>271</v>
      </c>
      <c r="B17" s="32" t="s">
        <v>273</v>
      </c>
      <c r="C17" s="6"/>
      <c r="D17" s="35">
        <f>SUM(D18:D24)</f>
        <v>63113479.47</v>
      </c>
    </row>
    <row r="18" spans="1:4" ht="65.25" customHeight="1">
      <c r="A18" s="47" t="s">
        <v>341</v>
      </c>
      <c r="B18" s="4" t="s">
        <v>139</v>
      </c>
      <c r="C18" s="4">
        <v>100</v>
      </c>
      <c r="D18" s="13">
        <f>6729314+327600+494195+142140</f>
        <v>7693249</v>
      </c>
    </row>
    <row r="19" spans="1:4" ht="48" customHeight="1">
      <c r="A19" s="47" t="s">
        <v>145</v>
      </c>
      <c r="B19" s="4" t="s">
        <v>139</v>
      </c>
      <c r="C19" s="4">
        <v>200</v>
      </c>
      <c r="D19" s="13">
        <f>12592016+963200+2863665+4647192.7</f>
        <v>21066073.7</v>
      </c>
    </row>
    <row r="20" spans="1:4" ht="32.25" customHeight="1">
      <c r="A20" s="47" t="s">
        <v>146</v>
      </c>
      <c r="B20" s="4" t="s">
        <v>139</v>
      </c>
      <c r="C20" s="4">
        <v>800</v>
      </c>
      <c r="D20" s="13">
        <v>220220</v>
      </c>
    </row>
    <row r="21" spans="1:4" ht="48.75" customHeight="1">
      <c r="A21" s="47" t="s">
        <v>65</v>
      </c>
      <c r="B21" s="4" t="s">
        <v>64</v>
      </c>
      <c r="C21" s="4">
        <v>200</v>
      </c>
      <c r="D21" s="13">
        <f>151960+166310</f>
        <v>318270</v>
      </c>
    </row>
    <row r="22" spans="1:4" ht="48.75" customHeight="1">
      <c r="A22" s="52" t="s">
        <v>359</v>
      </c>
      <c r="B22" s="4" t="s">
        <v>362</v>
      </c>
      <c r="C22" s="4">
        <v>200</v>
      </c>
      <c r="D22" s="13">
        <v>50000.27</v>
      </c>
    </row>
    <row r="23" spans="1:4" ht="158.25" customHeight="1">
      <c r="A23" s="47" t="s">
        <v>416</v>
      </c>
      <c r="B23" s="4" t="s">
        <v>138</v>
      </c>
      <c r="C23" s="4">
        <v>100</v>
      </c>
      <c r="D23" s="13">
        <v>32888604.5</v>
      </c>
    </row>
    <row r="24" spans="1:4" ht="126" customHeight="1">
      <c r="A24" s="47" t="s">
        <v>417</v>
      </c>
      <c r="B24" s="4" t="s">
        <v>138</v>
      </c>
      <c r="C24" s="4">
        <v>200</v>
      </c>
      <c r="D24" s="13">
        <v>877062</v>
      </c>
    </row>
    <row r="25" spans="1:4" ht="31.5" customHeight="1">
      <c r="A25" s="46" t="s">
        <v>428</v>
      </c>
      <c r="B25" s="32" t="s">
        <v>429</v>
      </c>
      <c r="C25" s="32"/>
      <c r="D25" s="35">
        <f>SUM(D26:D32)</f>
        <v>4876573.6</v>
      </c>
    </row>
    <row r="26" spans="1:4" ht="79.5" customHeight="1">
      <c r="A26" s="47" t="s">
        <v>191</v>
      </c>
      <c r="B26" s="4" t="s">
        <v>419</v>
      </c>
      <c r="C26" s="4">
        <v>100</v>
      </c>
      <c r="D26" s="13">
        <f>3343280-31360+62496</f>
        <v>3374416</v>
      </c>
    </row>
    <row r="27" spans="1:4" ht="48" customHeight="1">
      <c r="A27" s="47" t="s">
        <v>314</v>
      </c>
      <c r="B27" s="4" t="s">
        <v>419</v>
      </c>
      <c r="C27" s="4">
        <v>200</v>
      </c>
      <c r="D27" s="13">
        <f>499314+33504+263567.51</f>
        <v>796385.51</v>
      </c>
    </row>
    <row r="28" spans="1:4" ht="33.75" customHeight="1">
      <c r="A28" s="47" t="s">
        <v>389</v>
      </c>
      <c r="B28" s="4" t="s">
        <v>419</v>
      </c>
      <c r="C28" s="4">
        <v>800</v>
      </c>
      <c r="D28" s="13">
        <v>8000</v>
      </c>
    </row>
    <row r="29" spans="1:4" ht="47.25" customHeight="1">
      <c r="A29" s="47" t="s">
        <v>375</v>
      </c>
      <c r="B29" s="4" t="s">
        <v>352</v>
      </c>
      <c r="C29" s="4">
        <v>200</v>
      </c>
      <c r="D29" s="13">
        <f>16887+27382.5</f>
        <v>44269.5</v>
      </c>
    </row>
    <row r="30" spans="1:4" ht="47.25" customHeight="1">
      <c r="A30" s="52" t="s">
        <v>359</v>
      </c>
      <c r="B30" s="4" t="s">
        <v>361</v>
      </c>
      <c r="C30" s="4">
        <v>200</v>
      </c>
      <c r="D30" s="13">
        <v>26315.79</v>
      </c>
    </row>
    <row r="31" spans="1:4" ht="81.75" customHeight="1">
      <c r="A31" s="47" t="s">
        <v>365</v>
      </c>
      <c r="B31" s="4" t="s">
        <v>207</v>
      </c>
      <c r="C31" s="4">
        <v>100</v>
      </c>
      <c r="D31" s="13">
        <v>595826.8</v>
      </c>
    </row>
    <row r="32" spans="1:4" ht="78.75" customHeight="1">
      <c r="A32" s="47" t="s">
        <v>366</v>
      </c>
      <c r="B32" s="4" t="s">
        <v>420</v>
      </c>
      <c r="C32" s="4">
        <v>100</v>
      </c>
      <c r="D32" s="13">
        <v>31360</v>
      </c>
    </row>
    <row r="33" spans="1:4" ht="44.25" customHeight="1">
      <c r="A33" s="46" t="s">
        <v>102</v>
      </c>
      <c r="B33" s="32" t="s">
        <v>265</v>
      </c>
      <c r="C33" s="32"/>
      <c r="D33" s="35">
        <f>SUM(D34:D38)</f>
        <v>361219</v>
      </c>
    </row>
    <row r="34" spans="1:4" ht="46.5" customHeight="1">
      <c r="A34" s="47" t="s">
        <v>91</v>
      </c>
      <c r="B34" s="4" t="s">
        <v>90</v>
      </c>
      <c r="C34" s="4">
        <v>200</v>
      </c>
      <c r="D34" s="13">
        <v>179719</v>
      </c>
    </row>
    <row r="35" spans="1:4" ht="77.25" customHeight="1">
      <c r="A35" s="66" t="s">
        <v>367</v>
      </c>
      <c r="B35" s="4" t="s">
        <v>220</v>
      </c>
      <c r="C35" s="4">
        <v>100</v>
      </c>
      <c r="D35" s="13">
        <v>62500</v>
      </c>
    </row>
    <row r="36" spans="1:4" ht="33" customHeight="1">
      <c r="A36" s="47" t="s">
        <v>342</v>
      </c>
      <c r="B36" s="7" t="s">
        <v>344</v>
      </c>
      <c r="C36" s="4">
        <v>300</v>
      </c>
      <c r="D36" s="13">
        <v>24000</v>
      </c>
    </row>
    <row r="37" spans="1:4" ht="47.25" customHeight="1">
      <c r="A37" s="67" t="s">
        <v>343</v>
      </c>
      <c r="B37" s="4" t="s">
        <v>345</v>
      </c>
      <c r="C37" s="4">
        <v>300</v>
      </c>
      <c r="D37" s="13">
        <v>20000</v>
      </c>
    </row>
    <row r="38" spans="1:4" ht="49.5" customHeight="1">
      <c r="A38" s="71" t="s">
        <v>376</v>
      </c>
      <c r="B38" s="4" t="s">
        <v>266</v>
      </c>
      <c r="C38" s="4">
        <v>200</v>
      </c>
      <c r="D38" s="13">
        <v>75000</v>
      </c>
    </row>
    <row r="39" spans="1:4" ht="18" customHeight="1">
      <c r="A39" s="46" t="s">
        <v>306</v>
      </c>
      <c r="B39" s="32" t="s">
        <v>307</v>
      </c>
      <c r="C39" s="32"/>
      <c r="D39" s="35">
        <f>SUM(D40:D42)</f>
        <v>817400</v>
      </c>
    </row>
    <row r="40" spans="1:4" ht="32.25" customHeight="1">
      <c r="A40" s="47" t="s">
        <v>219</v>
      </c>
      <c r="B40" s="4" t="s">
        <v>221</v>
      </c>
      <c r="C40" s="4">
        <v>200</v>
      </c>
      <c r="D40" s="13">
        <v>200630</v>
      </c>
    </row>
    <row r="41" spans="1:4" ht="31.5" customHeight="1">
      <c r="A41" s="47" t="s">
        <v>405</v>
      </c>
      <c r="B41" s="5" t="s">
        <v>406</v>
      </c>
      <c r="C41" s="4">
        <v>200</v>
      </c>
      <c r="D41" s="13">
        <v>593670</v>
      </c>
    </row>
    <row r="42" spans="1:4" ht="47.25" customHeight="1">
      <c r="A42" s="47" t="s">
        <v>222</v>
      </c>
      <c r="B42" s="4" t="s">
        <v>223</v>
      </c>
      <c r="C42" s="4">
        <v>200</v>
      </c>
      <c r="D42" s="13">
        <v>23100</v>
      </c>
    </row>
    <row r="43" spans="1:4" ht="46.5" customHeight="1">
      <c r="A43" s="46" t="s">
        <v>308</v>
      </c>
      <c r="B43" s="32" t="s">
        <v>309</v>
      </c>
      <c r="C43" s="32"/>
      <c r="D43" s="35">
        <f>SUM(D44:D46)</f>
        <v>589300</v>
      </c>
    </row>
    <row r="44" spans="1:4" ht="47.25" customHeight="1">
      <c r="A44" s="47" t="s">
        <v>408</v>
      </c>
      <c r="B44" s="4" t="s">
        <v>409</v>
      </c>
      <c r="C44" s="4">
        <v>200</v>
      </c>
      <c r="D44" s="13">
        <v>254300</v>
      </c>
    </row>
    <row r="45" spans="1:4" ht="31.5" customHeight="1">
      <c r="A45" s="47" t="s">
        <v>297</v>
      </c>
      <c r="B45" s="4" t="s">
        <v>298</v>
      </c>
      <c r="C45" s="4">
        <v>300</v>
      </c>
      <c r="D45" s="14">
        <v>25000</v>
      </c>
    </row>
    <row r="46" spans="1:4" ht="78.75" customHeight="1">
      <c r="A46" s="48" t="s">
        <v>377</v>
      </c>
      <c r="B46" s="42" t="s">
        <v>3</v>
      </c>
      <c r="C46" s="4">
        <v>200</v>
      </c>
      <c r="D46" s="13">
        <v>310000</v>
      </c>
    </row>
    <row r="47" spans="1:4" ht="31.5" customHeight="1">
      <c r="A47" s="46" t="s">
        <v>310</v>
      </c>
      <c r="B47" s="32" t="s">
        <v>311</v>
      </c>
      <c r="C47" s="32"/>
      <c r="D47" s="35">
        <f>SUM(D48:D54)</f>
        <v>215000</v>
      </c>
    </row>
    <row r="48" spans="1:4" ht="46.5" customHeight="1">
      <c r="A48" s="47" t="s">
        <v>378</v>
      </c>
      <c r="B48" s="4" t="s">
        <v>156</v>
      </c>
      <c r="C48" s="4">
        <v>200</v>
      </c>
      <c r="D48" s="13">
        <v>11000</v>
      </c>
    </row>
    <row r="49" spans="1:4" ht="48" customHeight="1">
      <c r="A49" s="47" t="s">
        <v>388</v>
      </c>
      <c r="B49" s="4" t="s">
        <v>157</v>
      </c>
      <c r="C49" s="4">
        <v>200</v>
      </c>
      <c r="D49" s="13">
        <v>72240</v>
      </c>
    </row>
    <row r="50" spans="1:4" ht="63.75" customHeight="1">
      <c r="A50" s="47" t="s">
        <v>192</v>
      </c>
      <c r="B50" s="4" t="s">
        <v>427</v>
      </c>
      <c r="C50" s="4">
        <v>200</v>
      </c>
      <c r="D50" s="13">
        <v>11300</v>
      </c>
    </row>
    <row r="51" spans="1:4" ht="63.75" customHeight="1">
      <c r="A51" s="47" t="s">
        <v>379</v>
      </c>
      <c r="B51" s="4" t="s">
        <v>158</v>
      </c>
      <c r="C51" s="4">
        <v>200</v>
      </c>
      <c r="D51" s="13">
        <v>16500</v>
      </c>
    </row>
    <row r="52" spans="1:4" ht="47.25" customHeight="1">
      <c r="A52" s="47" t="s">
        <v>380</v>
      </c>
      <c r="B52" s="4" t="s">
        <v>153</v>
      </c>
      <c r="C52" s="4">
        <v>200</v>
      </c>
      <c r="D52" s="13">
        <f>2000+40000-25000</f>
        <v>17000</v>
      </c>
    </row>
    <row r="53" spans="1:4" ht="33" customHeight="1">
      <c r="A53" s="47" t="s">
        <v>381</v>
      </c>
      <c r="B53" s="4" t="s">
        <v>334</v>
      </c>
      <c r="C53" s="4">
        <v>200</v>
      </c>
      <c r="D53" s="13">
        <v>13000</v>
      </c>
    </row>
    <row r="54" spans="1:4" ht="32.25" customHeight="1">
      <c r="A54" s="47" t="s">
        <v>382</v>
      </c>
      <c r="B54" s="4" t="s">
        <v>154</v>
      </c>
      <c r="C54" s="4">
        <v>200</v>
      </c>
      <c r="D54" s="13">
        <v>73960</v>
      </c>
    </row>
    <row r="55" spans="1:4" ht="32.25" customHeight="1">
      <c r="A55" s="46" t="s">
        <v>312</v>
      </c>
      <c r="B55" s="32" t="s">
        <v>313</v>
      </c>
      <c r="C55" s="32"/>
      <c r="D55" s="35">
        <f>SUM(D56:D59)</f>
        <v>3331882.35</v>
      </c>
    </row>
    <row r="56" spans="1:4" ht="95.25" customHeight="1">
      <c r="A56" s="47" t="s">
        <v>350</v>
      </c>
      <c r="B56" s="4" t="s">
        <v>155</v>
      </c>
      <c r="C56" s="4">
        <v>200</v>
      </c>
      <c r="D56" s="13">
        <v>316921</v>
      </c>
    </row>
    <row r="57" spans="1:4" ht="80.25" customHeight="1">
      <c r="A57" s="47" t="s">
        <v>363</v>
      </c>
      <c r="B57" s="4" t="s">
        <v>364</v>
      </c>
      <c r="C57" s="4">
        <v>200</v>
      </c>
      <c r="D57" s="13">
        <v>36345</v>
      </c>
    </row>
    <row r="58" spans="1:4" ht="63" customHeight="1">
      <c r="A58" s="47" t="s">
        <v>421</v>
      </c>
      <c r="B58" s="4" t="s">
        <v>422</v>
      </c>
      <c r="C58" s="4">
        <v>300</v>
      </c>
      <c r="D58" s="13">
        <v>909556.35</v>
      </c>
    </row>
    <row r="59" spans="1:4" ht="62.25" customHeight="1">
      <c r="A59" s="47" t="s">
        <v>28</v>
      </c>
      <c r="B59" s="4" t="s">
        <v>418</v>
      </c>
      <c r="C59" s="4">
        <v>200</v>
      </c>
      <c r="D59" s="13">
        <f>1624260+444800</f>
        <v>2069060</v>
      </c>
    </row>
    <row r="60" spans="1:4" ht="33" customHeight="1">
      <c r="A60" s="46" t="s">
        <v>118</v>
      </c>
      <c r="B60" s="32" t="s">
        <v>119</v>
      </c>
      <c r="C60" s="32"/>
      <c r="D60" s="35">
        <f>SUM(D61:D63)</f>
        <v>3787433</v>
      </c>
    </row>
    <row r="61" spans="1:4" ht="79.5" customHeight="1">
      <c r="A61" s="47" t="s">
        <v>174</v>
      </c>
      <c r="B61" s="4" t="s">
        <v>15</v>
      </c>
      <c r="C61" s="4">
        <v>100</v>
      </c>
      <c r="D61" s="13">
        <v>2859229</v>
      </c>
    </row>
    <row r="62" spans="1:4" ht="48.75" customHeight="1">
      <c r="A62" s="47" t="s">
        <v>175</v>
      </c>
      <c r="B62" s="4" t="s">
        <v>15</v>
      </c>
      <c r="C62" s="4">
        <v>200</v>
      </c>
      <c r="D62" s="13">
        <f>854492+67112</f>
        <v>921604</v>
      </c>
    </row>
    <row r="63" spans="1:4" ht="47.25" customHeight="1">
      <c r="A63" s="47" t="s">
        <v>336</v>
      </c>
      <c r="B63" s="4" t="s">
        <v>15</v>
      </c>
      <c r="C63" s="4">
        <v>800</v>
      </c>
      <c r="D63" s="13">
        <v>6600</v>
      </c>
    </row>
    <row r="64" spans="1:4" s="19" customFormat="1" ht="39" customHeight="1">
      <c r="A64" s="17" t="s">
        <v>303</v>
      </c>
      <c r="B64" s="18" t="s">
        <v>66</v>
      </c>
      <c r="C64" s="18"/>
      <c r="D64" s="20">
        <f>D65+D72+D84+D93</f>
        <v>40136185.1</v>
      </c>
    </row>
    <row r="65" spans="1:4" s="19" customFormat="1" ht="63" customHeight="1">
      <c r="A65" s="49" t="s">
        <v>430</v>
      </c>
      <c r="B65" s="32" t="s">
        <v>431</v>
      </c>
      <c r="C65" s="32"/>
      <c r="D65" s="34">
        <f>SUM(D66:D71)</f>
        <v>8120212.2</v>
      </c>
    </row>
    <row r="66" spans="1:4" ht="81" customHeight="1">
      <c r="A66" s="50" t="s">
        <v>108</v>
      </c>
      <c r="B66" s="4" t="s">
        <v>67</v>
      </c>
      <c r="C66" s="4">
        <v>100</v>
      </c>
      <c r="D66" s="13">
        <f>3865601-104039+39060</f>
        <v>3800622</v>
      </c>
    </row>
    <row r="67" spans="1:4" ht="47.25" customHeight="1">
      <c r="A67" s="50" t="s">
        <v>193</v>
      </c>
      <c r="B67" s="4" t="s">
        <v>67</v>
      </c>
      <c r="C67" s="4">
        <v>200</v>
      </c>
      <c r="D67" s="13">
        <f>928744+258440+875194.2</f>
        <v>2062378.2</v>
      </c>
    </row>
    <row r="68" spans="1:4" ht="48.75" customHeight="1">
      <c r="A68" s="50" t="s">
        <v>107</v>
      </c>
      <c r="B68" s="4" t="s">
        <v>67</v>
      </c>
      <c r="C68" s="4">
        <v>800</v>
      </c>
      <c r="D68" s="13">
        <f>47250+2500</f>
        <v>49750</v>
      </c>
    </row>
    <row r="69" spans="1:4" ht="48.75" customHeight="1">
      <c r="A69" s="47" t="s">
        <v>375</v>
      </c>
      <c r="B69" s="4" t="s">
        <v>351</v>
      </c>
      <c r="C69" s="4">
        <v>200</v>
      </c>
      <c r="D69" s="13">
        <f>96383+30310</f>
        <v>126693</v>
      </c>
    </row>
    <row r="70" spans="1:4" ht="79.5" customHeight="1">
      <c r="A70" s="47" t="s">
        <v>368</v>
      </c>
      <c r="B70" s="4" t="s">
        <v>68</v>
      </c>
      <c r="C70" s="4">
        <v>100</v>
      </c>
      <c r="D70" s="13">
        <v>104039</v>
      </c>
    </row>
    <row r="71" spans="1:4" ht="96" customHeight="1">
      <c r="A71" s="47" t="s">
        <v>194</v>
      </c>
      <c r="B71" s="4" t="s">
        <v>357</v>
      </c>
      <c r="C71" s="4">
        <v>100</v>
      </c>
      <c r="D71" s="13">
        <v>1976730</v>
      </c>
    </row>
    <row r="72" spans="1:4" ht="30" customHeight="1">
      <c r="A72" s="46" t="s">
        <v>432</v>
      </c>
      <c r="B72" s="32" t="s">
        <v>433</v>
      </c>
      <c r="C72" s="32"/>
      <c r="D72" s="35">
        <f>SUM(D73:D83)</f>
        <v>19270456.34</v>
      </c>
    </row>
    <row r="73" spans="1:4" ht="80.25" customHeight="1">
      <c r="A73" s="50" t="s">
        <v>242</v>
      </c>
      <c r="B73" s="4" t="s">
        <v>253</v>
      </c>
      <c r="C73" s="4">
        <v>600</v>
      </c>
      <c r="D73" s="13">
        <v>9469926.98</v>
      </c>
    </row>
    <row r="74" spans="1:4" ht="93.75" customHeight="1">
      <c r="A74" s="62" t="s">
        <v>426</v>
      </c>
      <c r="B74" s="4" t="s">
        <v>275</v>
      </c>
      <c r="C74" s="4">
        <v>600</v>
      </c>
      <c r="D74" s="13">
        <v>73173.02</v>
      </c>
    </row>
    <row r="75" spans="1:4" ht="79.5" customHeight="1">
      <c r="A75" s="50" t="s">
        <v>244</v>
      </c>
      <c r="B75" s="4" t="s">
        <v>243</v>
      </c>
      <c r="C75" s="4">
        <v>600</v>
      </c>
      <c r="D75" s="13">
        <v>876800</v>
      </c>
    </row>
    <row r="76" spans="1:4" ht="111.75" customHeight="1">
      <c r="A76" s="50" t="s">
        <v>184</v>
      </c>
      <c r="B76" s="4" t="s">
        <v>55</v>
      </c>
      <c r="C76" s="4">
        <v>600</v>
      </c>
      <c r="D76" s="13">
        <v>55200</v>
      </c>
    </row>
    <row r="77" spans="1:4" ht="93.75" customHeight="1">
      <c r="A77" s="50" t="s">
        <v>24</v>
      </c>
      <c r="B77" s="4" t="s">
        <v>245</v>
      </c>
      <c r="C77" s="4">
        <v>600</v>
      </c>
      <c r="D77" s="13">
        <v>2020000</v>
      </c>
    </row>
    <row r="78" spans="1:4" ht="111" customHeight="1">
      <c r="A78" s="50" t="s">
        <v>76</v>
      </c>
      <c r="B78" s="4" t="s">
        <v>56</v>
      </c>
      <c r="C78" s="4">
        <v>600</v>
      </c>
      <c r="D78" s="13">
        <v>180000</v>
      </c>
    </row>
    <row r="79" spans="1:4" ht="93.75" customHeight="1">
      <c r="A79" s="50" t="s">
        <v>212</v>
      </c>
      <c r="B79" s="4" t="s">
        <v>25</v>
      </c>
      <c r="C79" s="4">
        <v>600</v>
      </c>
      <c r="D79" s="13">
        <v>1272700</v>
      </c>
    </row>
    <row r="80" spans="1:4" ht="109.5" customHeight="1">
      <c r="A80" s="50" t="s">
        <v>258</v>
      </c>
      <c r="B80" s="4" t="s">
        <v>57</v>
      </c>
      <c r="C80" s="4">
        <v>600</v>
      </c>
      <c r="D80" s="13">
        <v>110300</v>
      </c>
    </row>
    <row r="81" spans="1:4" ht="82.5" customHeight="1">
      <c r="A81" s="50" t="s">
        <v>29</v>
      </c>
      <c r="B81" s="4" t="s">
        <v>26</v>
      </c>
      <c r="C81" s="4">
        <v>600</v>
      </c>
      <c r="D81" s="13">
        <v>2350000</v>
      </c>
    </row>
    <row r="82" spans="1:4" ht="95.25" customHeight="1">
      <c r="A82" s="50" t="s">
        <v>326</v>
      </c>
      <c r="B82" s="4" t="s">
        <v>117</v>
      </c>
      <c r="C82" s="4">
        <v>600</v>
      </c>
      <c r="D82" s="13">
        <v>0</v>
      </c>
    </row>
    <row r="83" spans="1:4" ht="82.5" customHeight="1">
      <c r="A83" s="50" t="s">
        <v>37</v>
      </c>
      <c r="B83" s="4" t="s">
        <v>38</v>
      </c>
      <c r="C83" s="4">
        <v>600</v>
      </c>
      <c r="D83" s="13">
        <v>2862356.34</v>
      </c>
    </row>
    <row r="84" spans="1:4" ht="32.25" customHeight="1">
      <c r="A84" s="51" t="s">
        <v>434</v>
      </c>
      <c r="B84" s="32" t="s">
        <v>435</v>
      </c>
      <c r="C84" s="32"/>
      <c r="D84" s="35">
        <f>SUM(D85:D92)</f>
        <v>9724008.91</v>
      </c>
    </row>
    <row r="85" spans="1:4" ht="107.25" customHeight="1">
      <c r="A85" s="50" t="s">
        <v>369</v>
      </c>
      <c r="B85" s="4" t="s">
        <v>252</v>
      </c>
      <c r="C85" s="4">
        <v>100</v>
      </c>
      <c r="D85" s="13">
        <f>3047331</f>
        <v>3047331</v>
      </c>
    </row>
    <row r="86" spans="1:4" ht="78.75" customHeight="1">
      <c r="A86" s="50" t="s">
        <v>383</v>
      </c>
      <c r="B86" s="4" t="s">
        <v>252</v>
      </c>
      <c r="C86" s="4">
        <v>200</v>
      </c>
      <c r="D86" s="13">
        <v>1807922.68</v>
      </c>
    </row>
    <row r="87" spans="1:4" ht="126.75" customHeight="1">
      <c r="A87" s="59" t="s">
        <v>195</v>
      </c>
      <c r="B87" s="60" t="s">
        <v>27</v>
      </c>
      <c r="C87" s="4">
        <v>100</v>
      </c>
      <c r="D87" s="13">
        <v>47446.32</v>
      </c>
    </row>
    <row r="88" spans="1:4" ht="97.5" customHeight="1">
      <c r="A88" s="59" t="s">
        <v>109</v>
      </c>
      <c r="B88" s="60" t="s">
        <v>176</v>
      </c>
      <c r="C88" s="4">
        <v>100</v>
      </c>
      <c r="D88" s="13">
        <f>1626705-57760.74</f>
        <v>1568944.26</v>
      </c>
    </row>
    <row r="89" spans="1:4" ht="78.75" customHeight="1">
      <c r="A89" s="59" t="s">
        <v>196</v>
      </c>
      <c r="B89" s="60" t="s">
        <v>176</v>
      </c>
      <c r="C89" s="4">
        <v>200</v>
      </c>
      <c r="D89" s="13">
        <f>553997+16000+274432.62</f>
        <v>844429.62</v>
      </c>
    </row>
    <row r="90" spans="1:4" ht="95.25" customHeight="1">
      <c r="A90" s="59" t="s">
        <v>370</v>
      </c>
      <c r="B90" s="60" t="s">
        <v>58</v>
      </c>
      <c r="C90" s="4">
        <v>100</v>
      </c>
      <c r="D90" s="13">
        <v>57760.74</v>
      </c>
    </row>
    <row r="91" spans="1:4" ht="96" customHeight="1">
      <c r="A91" s="50" t="s">
        <v>372</v>
      </c>
      <c r="B91" s="4" t="s">
        <v>205</v>
      </c>
      <c r="C91" s="4">
        <v>100</v>
      </c>
      <c r="D91" s="13">
        <v>2250174.29</v>
      </c>
    </row>
    <row r="92" spans="1:4" ht="33" customHeight="1">
      <c r="A92" s="50" t="s">
        <v>384</v>
      </c>
      <c r="B92" s="4" t="s">
        <v>267</v>
      </c>
      <c r="C92" s="4">
        <v>200</v>
      </c>
      <c r="D92" s="13">
        <v>100000</v>
      </c>
    </row>
    <row r="93" spans="1:4" ht="51.75" customHeight="1">
      <c r="A93" s="46" t="s">
        <v>436</v>
      </c>
      <c r="B93" s="32" t="s">
        <v>437</v>
      </c>
      <c r="C93" s="32"/>
      <c r="D93" s="35">
        <f>SUM(D94:D98)</f>
        <v>3021507.65</v>
      </c>
    </row>
    <row r="94" spans="1:4" ht="63.75" customHeight="1">
      <c r="A94" s="50" t="s">
        <v>110</v>
      </c>
      <c r="B94" s="4" t="s">
        <v>295</v>
      </c>
      <c r="C94" s="4">
        <v>100</v>
      </c>
      <c r="D94" s="13">
        <f>1491148-30213.19</f>
        <v>1460934.81</v>
      </c>
    </row>
    <row r="95" spans="1:4" ht="31.5" customHeight="1">
      <c r="A95" s="50" t="s">
        <v>197</v>
      </c>
      <c r="B95" s="4" t="s">
        <v>295</v>
      </c>
      <c r="C95" s="4">
        <v>200</v>
      </c>
      <c r="D95" s="13">
        <f>587995+29000+335864.28</f>
        <v>952859.28</v>
      </c>
    </row>
    <row r="96" spans="1:4" ht="30.75" customHeight="1">
      <c r="A96" s="50" t="s">
        <v>111</v>
      </c>
      <c r="B96" s="4" t="s">
        <v>295</v>
      </c>
      <c r="C96" s="4">
        <v>800</v>
      </c>
      <c r="D96" s="13">
        <f>31604+1000</f>
        <v>32604</v>
      </c>
    </row>
    <row r="97" spans="1:4" ht="78.75" customHeight="1">
      <c r="A97" s="50" t="s">
        <v>371</v>
      </c>
      <c r="B97" s="60" t="s">
        <v>354</v>
      </c>
      <c r="C97" s="4">
        <v>100</v>
      </c>
      <c r="D97" s="13">
        <v>30213.19</v>
      </c>
    </row>
    <row r="98" spans="1:4" ht="94.5" customHeight="1">
      <c r="A98" s="50" t="s">
        <v>372</v>
      </c>
      <c r="B98" s="4" t="s">
        <v>206</v>
      </c>
      <c r="C98" s="4">
        <v>100</v>
      </c>
      <c r="D98" s="13">
        <v>544896.37</v>
      </c>
    </row>
    <row r="99" spans="1:4" s="19" customFormat="1" ht="55.5" customHeight="1">
      <c r="A99" s="17" t="s">
        <v>72</v>
      </c>
      <c r="B99" s="18" t="s">
        <v>296</v>
      </c>
      <c r="C99" s="18"/>
      <c r="D99" s="20">
        <f>D100+D110+D119+D123+D126+D145</f>
        <v>40059287.38</v>
      </c>
    </row>
    <row r="100" spans="1:4" s="19" customFormat="1" ht="32.25" customHeight="1">
      <c r="A100" s="49" t="s">
        <v>438</v>
      </c>
      <c r="B100" s="36" t="s">
        <v>439</v>
      </c>
      <c r="C100" s="36"/>
      <c r="D100" s="37">
        <f>SUM(D101:D109)</f>
        <v>4676373</v>
      </c>
    </row>
    <row r="101" spans="1:4" ht="32.25" customHeight="1">
      <c r="A101" s="50" t="s">
        <v>11</v>
      </c>
      <c r="B101" s="4" t="s">
        <v>211</v>
      </c>
      <c r="C101" s="4">
        <v>800</v>
      </c>
      <c r="D101" s="13">
        <v>100000</v>
      </c>
    </row>
    <row r="102" spans="1:4" ht="62.25" customHeight="1">
      <c r="A102" s="47" t="s">
        <v>39</v>
      </c>
      <c r="B102" s="4" t="s">
        <v>178</v>
      </c>
      <c r="C102" s="4">
        <v>100</v>
      </c>
      <c r="D102" s="13">
        <v>4036114</v>
      </c>
    </row>
    <row r="103" spans="1:4" ht="47.25" customHeight="1">
      <c r="A103" s="47" t="s">
        <v>177</v>
      </c>
      <c r="B103" s="4" t="s">
        <v>178</v>
      </c>
      <c r="C103" s="4">
        <v>200</v>
      </c>
      <c r="D103" s="13">
        <f>129961+3720</f>
        <v>133681</v>
      </c>
    </row>
    <row r="104" spans="1:4" ht="61.5" customHeight="1">
      <c r="A104" s="47" t="s">
        <v>18</v>
      </c>
      <c r="B104" s="4" t="s">
        <v>19</v>
      </c>
      <c r="C104" s="4">
        <v>200</v>
      </c>
      <c r="D104" s="13">
        <f>269328+51450</f>
        <v>320778</v>
      </c>
    </row>
    <row r="105" spans="1:4" ht="81" customHeight="1">
      <c r="A105" s="52" t="s">
        <v>338</v>
      </c>
      <c r="B105" s="4" t="s">
        <v>21</v>
      </c>
      <c r="C105" s="4">
        <v>100</v>
      </c>
      <c r="D105" s="13">
        <v>13300</v>
      </c>
    </row>
    <row r="106" spans="1:4" ht="81" customHeight="1">
      <c r="A106" s="52" t="s">
        <v>79</v>
      </c>
      <c r="B106" s="4" t="s">
        <v>22</v>
      </c>
      <c r="C106" s="4">
        <v>100</v>
      </c>
      <c r="D106" s="13">
        <v>32500</v>
      </c>
    </row>
    <row r="107" spans="1:4" ht="78.75" customHeight="1">
      <c r="A107" s="52" t="s">
        <v>80</v>
      </c>
      <c r="B107" s="4" t="s">
        <v>23</v>
      </c>
      <c r="C107" s="4">
        <v>100</v>
      </c>
      <c r="D107" s="13">
        <v>11800</v>
      </c>
    </row>
    <row r="108" spans="1:4" ht="78.75" customHeight="1">
      <c r="A108" s="52" t="s">
        <v>81</v>
      </c>
      <c r="B108" s="4" t="s">
        <v>20</v>
      </c>
      <c r="C108" s="4">
        <v>100</v>
      </c>
      <c r="D108" s="13">
        <v>22900</v>
      </c>
    </row>
    <row r="109" spans="1:4" ht="32.25" customHeight="1">
      <c r="A109" s="52" t="s">
        <v>173</v>
      </c>
      <c r="B109" s="4" t="s">
        <v>7</v>
      </c>
      <c r="C109" s="4">
        <v>700</v>
      </c>
      <c r="D109" s="13">
        <v>5300</v>
      </c>
    </row>
    <row r="110" spans="1:4" ht="48.75" customHeight="1">
      <c r="A110" s="46" t="s">
        <v>147</v>
      </c>
      <c r="B110" s="32" t="s">
        <v>148</v>
      </c>
      <c r="C110" s="32"/>
      <c r="D110" s="35">
        <f>SUM(D111:D118)</f>
        <v>3601140</v>
      </c>
    </row>
    <row r="111" spans="1:4" ht="62.25" customHeight="1">
      <c r="A111" s="47" t="s">
        <v>39</v>
      </c>
      <c r="B111" s="4" t="s">
        <v>2</v>
      </c>
      <c r="C111" s="4">
        <v>100</v>
      </c>
      <c r="D111" s="13">
        <v>2719577</v>
      </c>
    </row>
    <row r="112" spans="1:4" ht="47.25" customHeight="1">
      <c r="A112" s="47" t="s">
        <v>177</v>
      </c>
      <c r="B112" s="4" t="s">
        <v>2</v>
      </c>
      <c r="C112" s="4">
        <v>200</v>
      </c>
      <c r="D112" s="13">
        <f>109363+1500</f>
        <v>110863</v>
      </c>
    </row>
    <row r="113" spans="1:4" ht="64.5" customHeight="1">
      <c r="A113" s="47" t="s">
        <v>142</v>
      </c>
      <c r="B113" s="4" t="s">
        <v>260</v>
      </c>
      <c r="C113" s="4">
        <v>200</v>
      </c>
      <c r="D113" s="13">
        <v>710000</v>
      </c>
    </row>
    <row r="114" spans="1:4" ht="32.25" customHeight="1">
      <c r="A114" s="55" t="s">
        <v>425</v>
      </c>
      <c r="B114" s="5" t="s">
        <v>137</v>
      </c>
      <c r="C114" s="4">
        <v>200</v>
      </c>
      <c r="D114" s="13">
        <v>9900</v>
      </c>
    </row>
    <row r="115" spans="1:4" ht="96" customHeight="1">
      <c r="A115" s="52" t="s">
        <v>33</v>
      </c>
      <c r="B115" s="4" t="s">
        <v>288</v>
      </c>
      <c r="C115" s="4">
        <v>100</v>
      </c>
      <c r="D115" s="13">
        <v>12700</v>
      </c>
    </row>
    <row r="116" spans="1:4" ht="96" customHeight="1">
      <c r="A116" s="52" t="s">
        <v>241</v>
      </c>
      <c r="B116" s="4" t="s">
        <v>289</v>
      </c>
      <c r="C116" s="4">
        <v>100</v>
      </c>
      <c r="D116" s="13">
        <v>12700</v>
      </c>
    </row>
    <row r="117" spans="1:4" ht="97.5" customHeight="1">
      <c r="A117" s="52" t="s">
        <v>201</v>
      </c>
      <c r="B117" s="4" t="s">
        <v>290</v>
      </c>
      <c r="C117" s="4">
        <v>100</v>
      </c>
      <c r="D117" s="13">
        <v>12700</v>
      </c>
    </row>
    <row r="118" spans="1:4" ht="96" customHeight="1">
      <c r="A118" s="52" t="s">
        <v>287</v>
      </c>
      <c r="B118" s="4" t="s">
        <v>291</v>
      </c>
      <c r="C118" s="4">
        <v>100</v>
      </c>
      <c r="D118" s="13">
        <v>12700</v>
      </c>
    </row>
    <row r="119" spans="1:4" ht="31.5" customHeight="1">
      <c r="A119" s="51" t="s">
        <v>149</v>
      </c>
      <c r="B119" s="32" t="s">
        <v>150</v>
      </c>
      <c r="C119" s="32"/>
      <c r="D119" s="35">
        <f>SUM(D120:D122)</f>
        <v>2137430.48</v>
      </c>
    </row>
    <row r="120" spans="1:4" ht="62.25" customHeight="1">
      <c r="A120" s="47" t="s">
        <v>39</v>
      </c>
      <c r="B120" s="4" t="s">
        <v>292</v>
      </c>
      <c r="C120" s="4">
        <v>100</v>
      </c>
      <c r="D120" s="13">
        <v>1949900</v>
      </c>
    </row>
    <row r="121" spans="1:4" ht="47.25" customHeight="1">
      <c r="A121" s="47" t="s">
        <v>177</v>
      </c>
      <c r="B121" s="4" t="s">
        <v>292</v>
      </c>
      <c r="C121" s="4">
        <v>200</v>
      </c>
      <c r="D121" s="13">
        <f>130500+39730.48</f>
        <v>170230.48</v>
      </c>
    </row>
    <row r="122" spans="1:4" ht="31.5" customHeight="1">
      <c r="A122" s="47" t="s">
        <v>17</v>
      </c>
      <c r="B122" s="4" t="s">
        <v>292</v>
      </c>
      <c r="C122" s="4">
        <v>800</v>
      </c>
      <c r="D122" s="13">
        <v>17300</v>
      </c>
    </row>
    <row r="123" spans="1:4" ht="78.75" customHeight="1">
      <c r="A123" s="51" t="s">
        <v>159</v>
      </c>
      <c r="B123" s="32" t="s">
        <v>160</v>
      </c>
      <c r="C123" s="32"/>
      <c r="D123" s="35">
        <f>SUM(D124:D125)</f>
        <v>4693509</v>
      </c>
    </row>
    <row r="124" spans="1:4" ht="66.75" customHeight="1">
      <c r="A124" s="47" t="s">
        <v>39</v>
      </c>
      <c r="B124" s="4" t="s">
        <v>293</v>
      </c>
      <c r="C124" s="4">
        <v>100</v>
      </c>
      <c r="D124" s="13">
        <v>4509630</v>
      </c>
    </row>
    <row r="125" spans="1:4" ht="50.25" customHeight="1">
      <c r="A125" s="47" t="s">
        <v>177</v>
      </c>
      <c r="B125" s="4" t="s">
        <v>293</v>
      </c>
      <c r="C125" s="4">
        <v>200</v>
      </c>
      <c r="D125" s="13">
        <f>179598+2721+1560</f>
        <v>183879</v>
      </c>
    </row>
    <row r="126" spans="1:4" ht="48.75" customHeight="1">
      <c r="A126" s="51" t="s">
        <v>161</v>
      </c>
      <c r="B126" s="32" t="s">
        <v>162</v>
      </c>
      <c r="C126" s="32"/>
      <c r="D126" s="35">
        <f>SUM(D127:D144)</f>
        <v>15280773</v>
      </c>
    </row>
    <row r="127" spans="1:4" s="21" customFormat="1" ht="64.5" customHeight="1">
      <c r="A127" s="53" t="s">
        <v>226</v>
      </c>
      <c r="B127" s="4" t="s">
        <v>225</v>
      </c>
      <c r="C127" s="4">
        <v>100</v>
      </c>
      <c r="D127" s="14">
        <v>1283890</v>
      </c>
    </row>
    <row r="128" spans="1:4" ht="62.25" customHeight="1">
      <c r="A128" s="47" t="s">
        <v>39</v>
      </c>
      <c r="B128" s="4" t="s">
        <v>294</v>
      </c>
      <c r="C128" s="4">
        <v>100</v>
      </c>
      <c r="D128" s="13">
        <f>12017976-1705672</f>
        <v>10312304</v>
      </c>
    </row>
    <row r="129" spans="1:4" ht="47.25" customHeight="1">
      <c r="A129" s="47" t="s">
        <v>177</v>
      </c>
      <c r="B129" s="4" t="s">
        <v>294</v>
      </c>
      <c r="C129" s="4">
        <v>200</v>
      </c>
      <c r="D129" s="13">
        <f>2027281.33+3800+3200+332709-1284010.33+11310</f>
        <v>1094290</v>
      </c>
    </row>
    <row r="130" spans="1:4" ht="30.75" customHeight="1">
      <c r="A130" s="47" t="s">
        <v>17</v>
      </c>
      <c r="B130" s="4" t="s">
        <v>294</v>
      </c>
      <c r="C130" s="4">
        <v>800</v>
      </c>
      <c r="D130" s="13">
        <f>32448-11310</f>
        <v>21138</v>
      </c>
    </row>
    <row r="131" spans="1:4" ht="78.75" customHeight="1">
      <c r="A131" s="52" t="s">
        <v>185</v>
      </c>
      <c r="B131" s="4" t="s">
        <v>186</v>
      </c>
      <c r="C131" s="4">
        <v>200</v>
      </c>
      <c r="D131" s="13">
        <v>65000</v>
      </c>
    </row>
    <row r="132" spans="1:4" ht="47.25" customHeight="1">
      <c r="A132" s="52" t="s">
        <v>355</v>
      </c>
      <c r="B132" s="4" t="s">
        <v>356</v>
      </c>
      <c r="C132" s="4">
        <v>200</v>
      </c>
      <c r="D132" s="13">
        <f>203000+202056</f>
        <v>405056</v>
      </c>
    </row>
    <row r="133" spans="1:4" ht="32.25" customHeight="1">
      <c r="A133" s="47" t="s">
        <v>88</v>
      </c>
      <c r="B133" s="4" t="s">
        <v>89</v>
      </c>
      <c r="C133" s="4">
        <v>200</v>
      </c>
      <c r="D133" s="13">
        <f>290400-6000</f>
        <v>284400</v>
      </c>
    </row>
    <row r="134" spans="1:4" s="21" customFormat="1" ht="45.75" customHeight="1">
      <c r="A134" s="55" t="s">
        <v>268</v>
      </c>
      <c r="B134" s="5" t="s">
        <v>89</v>
      </c>
      <c r="C134" s="5">
        <v>600</v>
      </c>
      <c r="D134" s="14">
        <v>6000</v>
      </c>
    </row>
    <row r="135" spans="1:4" ht="47.25" customHeight="1">
      <c r="A135" s="47" t="s">
        <v>10</v>
      </c>
      <c r="B135" s="4" t="s">
        <v>209</v>
      </c>
      <c r="C135" s="4">
        <v>300</v>
      </c>
      <c r="D135" s="13">
        <v>65000</v>
      </c>
    </row>
    <row r="136" spans="1:4" ht="31.5" customHeight="1">
      <c r="A136" s="47" t="s">
        <v>263</v>
      </c>
      <c r="B136" s="4" t="s">
        <v>210</v>
      </c>
      <c r="C136" s="4">
        <v>300</v>
      </c>
      <c r="D136" s="13">
        <v>1596195</v>
      </c>
    </row>
    <row r="137" spans="1:4" ht="94.5" customHeight="1">
      <c r="A137" s="50" t="s">
        <v>95</v>
      </c>
      <c r="B137" s="4" t="s">
        <v>96</v>
      </c>
      <c r="C137" s="4">
        <v>100</v>
      </c>
      <c r="D137" s="13">
        <v>16200</v>
      </c>
    </row>
    <row r="138" spans="1:4" ht="93.75" customHeight="1">
      <c r="A138" s="50" t="s">
        <v>114</v>
      </c>
      <c r="B138" s="4" t="s">
        <v>115</v>
      </c>
      <c r="C138" s="4">
        <v>100</v>
      </c>
      <c r="D138" s="13">
        <v>39700</v>
      </c>
    </row>
    <row r="139" spans="1:4" ht="94.5" customHeight="1">
      <c r="A139" s="50" t="s">
        <v>120</v>
      </c>
      <c r="B139" s="4" t="s">
        <v>121</v>
      </c>
      <c r="C139" s="4">
        <v>100</v>
      </c>
      <c r="D139" s="13">
        <v>14300</v>
      </c>
    </row>
    <row r="140" spans="1:4" ht="95.25" customHeight="1">
      <c r="A140" s="50" t="s">
        <v>122</v>
      </c>
      <c r="B140" s="4" t="s">
        <v>123</v>
      </c>
      <c r="C140" s="4">
        <v>100</v>
      </c>
      <c r="D140" s="13">
        <v>27900</v>
      </c>
    </row>
    <row r="141" spans="1:4" ht="93" customHeight="1">
      <c r="A141" s="50" t="s">
        <v>30</v>
      </c>
      <c r="B141" s="4" t="s">
        <v>31</v>
      </c>
      <c r="C141" s="4">
        <v>100</v>
      </c>
      <c r="D141" s="13">
        <v>8100</v>
      </c>
    </row>
    <row r="142" spans="1:4" ht="94.5" customHeight="1">
      <c r="A142" s="50" t="s">
        <v>140</v>
      </c>
      <c r="B142" s="4" t="s">
        <v>141</v>
      </c>
      <c r="C142" s="4">
        <v>100</v>
      </c>
      <c r="D142" s="13">
        <v>20200</v>
      </c>
    </row>
    <row r="143" spans="1:4" ht="93" customHeight="1">
      <c r="A143" s="50" t="s">
        <v>135</v>
      </c>
      <c r="B143" s="4" t="s">
        <v>136</v>
      </c>
      <c r="C143" s="4">
        <v>100</v>
      </c>
      <c r="D143" s="13">
        <v>7100</v>
      </c>
    </row>
    <row r="144" spans="1:4" ht="93" customHeight="1">
      <c r="A144" s="50" t="s">
        <v>217</v>
      </c>
      <c r="B144" s="4" t="s">
        <v>218</v>
      </c>
      <c r="C144" s="4">
        <v>100</v>
      </c>
      <c r="D144" s="13">
        <v>14000</v>
      </c>
    </row>
    <row r="145" spans="1:4" ht="29.25" customHeight="1">
      <c r="A145" s="49" t="s">
        <v>278</v>
      </c>
      <c r="B145" s="32" t="s">
        <v>279</v>
      </c>
      <c r="C145" s="32"/>
      <c r="D145" s="35">
        <f>SUM(D146:D148)</f>
        <v>9670061.9</v>
      </c>
    </row>
    <row r="146" spans="1:4" ht="78.75" customHeight="1">
      <c r="A146" s="50" t="s">
        <v>281</v>
      </c>
      <c r="B146" s="4" t="s">
        <v>280</v>
      </c>
      <c r="C146" s="4">
        <v>100</v>
      </c>
      <c r="D146" s="13">
        <f>2350729+1705672</f>
        <v>4056401</v>
      </c>
    </row>
    <row r="147" spans="1:4" ht="47.25" customHeight="1">
      <c r="A147" s="50" t="s">
        <v>198</v>
      </c>
      <c r="B147" s="4" t="s">
        <v>280</v>
      </c>
      <c r="C147" s="4">
        <v>200</v>
      </c>
      <c r="D147" s="13">
        <f>2303695+868932+1061023.57+1284010.33-11310</f>
        <v>5506350.9</v>
      </c>
    </row>
    <row r="148" spans="1:4" ht="31.5">
      <c r="A148" s="50" t="s">
        <v>282</v>
      </c>
      <c r="B148" s="4" t="s">
        <v>280</v>
      </c>
      <c r="C148" s="4">
        <v>800</v>
      </c>
      <c r="D148" s="13">
        <f>96000+11310</f>
        <v>107310</v>
      </c>
    </row>
    <row r="149" spans="1:4" s="19" customFormat="1" ht="75.75" customHeight="1">
      <c r="A149" s="17" t="s">
        <v>257</v>
      </c>
      <c r="B149" s="18" t="s">
        <v>204</v>
      </c>
      <c r="C149" s="18"/>
      <c r="D149" s="20">
        <f>D150+D156</f>
        <v>2719462.88</v>
      </c>
    </row>
    <row r="150" spans="1:4" ht="62.25" customHeight="1">
      <c r="A150" s="54" t="s">
        <v>61</v>
      </c>
      <c r="B150" s="22" t="s">
        <v>348</v>
      </c>
      <c r="C150" s="6"/>
      <c r="D150" s="26">
        <f>SUM(D152:D155)</f>
        <v>2712962.88</v>
      </c>
    </row>
    <row r="151" spans="1:4" ht="33" customHeight="1">
      <c r="A151" s="46" t="s">
        <v>62</v>
      </c>
      <c r="B151" s="32" t="s">
        <v>63</v>
      </c>
      <c r="C151" s="32"/>
      <c r="D151" s="34">
        <f>SUM(D152:D155)</f>
        <v>2712962.88</v>
      </c>
    </row>
    <row r="152" spans="1:4" ht="45.75" customHeight="1">
      <c r="A152" s="50" t="s">
        <v>346</v>
      </c>
      <c r="B152" s="5" t="s">
        <v>347</v>
      </c>
      <c r="C152" s="5">
        <v>200</v>
      </c>
      <c r="D152" s="13">
        <v>90000</v>
      </c>
    </row>
    <row r="153" spans="1:4" ht="47.25">
      <c r="A153" s="62" t="s">
        <v>299</v>
      </c>
      <c r="B153" s="58" t="s">
        <v>300</v>
      </c>
      <c r="C153" s="5">
        <v>200</v>
      </c>
      <c r="D153" s="13">
        <f>1173100+332700</f>
        <v>1505800</v>
      </c>
    </row>
    <row r="154" spans="1:4" ht="48.75" customHeight="1">
      <c r="A154" s="55" t="s">
        <v>302</v>
      </c>
      <c r="B154" s="58" t="s">
        <v>301</v>
      </c>
      <c r="C154" s="5">
        <v>200</v>
      </c>
      <c r="D154" s="13">
        <v>579000</v>
      </c>
    </row>
    <row r="155" spans="1:4" ht="46.5" customHeight="1">
      <c r="A155" s="62" t="s">
        <v>143</v>
      </c>
      <c r="B155" s="5" t="s">
        <v>144</v>
      </c>
      <c r="C155" s="5">
        <v>200</v>
      </c>
      <c r="D155" s="13">
        <f>250000+288162.88</f>
        <v>538162.88</v>
      </c>
    </row>
    <row r="156" spans="1:4" ht="46.5" customHeight="1">
      <c r="A156" s="63" t="s">
        <v>42</v>
      </c>
      <c r="B156" s="22" t="s">
        <v>43</v>
      </c>
      <c r="C156" s="22"/>
      <c r="D156" s="72">
        <f>D157</f>
        <v>6500</v>
      </c>
    </row>
    <row r="157" spans="1:4" ht="32.25" customHeight="1">
      <c r="A157" s="64" t="s">
        <v>44</v>
      </c>
      <c r="B157" s="32" t="s">
        <v>45</v>
      </c>
      <c r="C157" s="32"/>
      <c r="D157" s="35">
        <f>SUM(D158:D158)</f>
        <v>6500</v>
      </c>
    </row>
    <row r="158" spans="1:4" ht="48" customHeight="1">
      <c r="A158" s="55" t="s">
        <v>325</v>
      </c>
      <c r="B158" s="5" t="s">
        <v>269</v>
      </c>
      <c r="C158" s="4">
        <v>300</v>
      </c>
      <c r="D158" s="13">
        <f>6500</f>
        <v>6500</v>
      </c>
    </row>
    <row r="159" spans="1:4" ht="72.75" customHeight="1">
      <c r="A159" s="27" t="s">
        <v>69</v>
      </c>
      <c r="B159" s="18" t="s">
        <v>349</v>
      </c>
      <c r="C159" s="18"/>
      <c r="D159" s="20">
        <f>D160</f>
        <v>9232920.05</v>
      </c>
    </row>
    <row r="160" spans="1:4" ht="48.75" customHeight="1">
      <c r="A160" s="46" t="s">
        <v>227</v>
      </c>
      <c r="B160" s="36" t="s">
        <v>32</v>
      </c>
      <c r="C160" s="36"/>
      <c r="D160" s="37">
        <f>SUM(D161:D161)</f>
        <v>9232920.05</v>
      </c>
    </row>
    <row r="161" spans="1:4" ht="64.5" customHeight="1">
      <c r="A161" s="47" t="s">
        <v>16</v>
      </c>
      <c r="B161" s="4" t="s">
        <v>179</v>
      </c>
      <c r="C161" s="4">
        <v>800</v>
      </c>
      <c r="D161" s="13">
        <f>8380000+852920.05</f>
        <v>9232920.05</v>
      </c>
    </row>
    <row r="162" spans="1:4" ht="76.5" customHeight="1">
      <c r="A162" s="27" t="s">
        <v>92</v>
      </c>
      <c r="B162" s="18" t="s">
        <v>97</v>
      </c>
      <c r="C162" s="18"/>
      <c r="D162" s="20">
        <f>D163+D166+D168</f>
        <v>6491846.06</v>
      </c>
    </row>
    <row r="163" spans="1:4" ht="18" customHeight="1">
      <c r="A163" s="46" t="s">
        <v>228</v>
      </c>
      <c r="B163" s="36" t="s">
        <v>229</v>
      </c>
      <c r="C163" s="36"/>
      <c r="D163" s="37">
        <f>SUM(D164:D165)</f>
        <v>440987.17</v>
      </c>
    </row>
    <row r="164" spans="1:4" s="21" customFormat="1" ht="30" customHeight="1">
      <c r="A164" s="55" t="s">
        <v>98</v>
      </c>
      <c r="B164" s="5" t="s">
        <v>99</v>
      </c>
      <c r="C164" s="5">
        <v>200</v>
      </c>
      <c r="D164" s="14">
        <v>71651.17</v>
      </c>
    </row>
    <row r="165" spans="1:4" ht="46.5" customHeight="1">
      <c r="A165" s="47" t="s">
        <v>100</v>
      </c>
      <c r="B165" s="4" t="s">
        <v>101</v>
      </c>
      <c r="C165" s="4">
        <v>200</v>
      </c>
      <c r="D165" s="13">
        <v>369336</v>
      </c>
    </row>
    <row r="166" spans="1:4" ht="25.5" customHeight="1">
      <c r="A166" s="46" t="s">
        <v>230</v>
      </c>
      <c r="B166" s="36" t="s">
        <v>231</v>
      </c>
      <c r="C166" s="36"/>
      <c r="D166" s="38">
        <f>SUM(D167:D167)</f>
        <v>5950858.89</v>
      </c>
    </row>
    <row r="167" spans="1:4" ht="159.75" customHeight="1">
      <c r="A167" s="47" t="s">
        <v>8</v>
      </c>
      <c r="B167" s="4" t="s">
        <v>9</v>
      </c>
      <c r="C167" s="4">
        <v>500</v>
      </c>
      <c r="D167" s="13">
        <v>5950858.89</v>
      </c>
    </row>
    <row r="168" spans="1:4" ht="31.5" customHeight="1">
      <c r="A168" s="51" t="s">
        <v>232</v>
      </c>
      <c r="B168" s="36" t="s">
        <v>233</v>
      </c>
      <c r="C168" s="36"/>
      <c r="D168" s="38">
        <f>SUM(D169:D169)</f>
        <v>100000</v>
      </c>
    </row>
    <row r="169" spans="1:4" ht="47.25" customHeight="1">
      <c r="A169" s="47" t="s">
        <v>131</v>
      </c>
      <c r="B169" s="4" t="s">
        <v>132</v>
      </c>
      <c r="C169" s="4">
        <v>200</v>
      </c>
      <c r="D169" s="13">
        <v>100000</v>
      </c>
    </row>
    <row r="170" spans="1:4" ht="56.25" customHeight="1">
      <c r="A170" s="27" t="s">
        <v>73</v>
      </c>
      <c r="B170" s="18" t="s">
        <v>133</v>
      </c>
      <c r="C170" s="18"/>
      <c r="D170" s="20">
        <f>D171+D178</f>
        <v>443500</v>
      </c>
    </row>
    <row r="171" spans="1:4" s="19" customFormat="1" ht="27.75" customHeight="1">
      <c r="A171" s="23" t="s">
        <v>94</v>
      </c>
      <c r="B171" s="24" t="s">
        <v>414</v>
      </c>
      <c r="C171" s="24"/>
      <c r="D171" s="82">
        <f>SUM(D173:D177)</f>
        <v>381000</v>
      </c>
    </row>
    <row r="172" spans="1:4" s="19" customFormat="1" ht="33" customHeight="1">
      <c r="A172" s="46" t="s">
        <v>59</v>
      </c>
      <c r="B172" s="36" t="s">
        <v>60</v>
      </c>
      <c r="C172" s="36"/>
      <c r="D172" s="37">
        <f>SUM(D173:D177)</f>
        <v>381000</v>
      </c>
    </row>
    <row r="173" spans="1:4" ht="63.75" customHeight="1">
      <c r="A173" s="47" t="s">
        <v>182</v>
      </c>
      <c r="B173" s="4" t="s">
        <v>180</v>
      </c>
      <c r="C173" s="4">
        <v>600</v>
      </c>
      <c r="D173" s="13">
        <v>151000</v>
      </c>
    </row>
    <row r="174" spans="1:5" ht="47.25" customHeight="1">
      <c r="A174" s="47" t="s">
        <v>183</v>
      </c>
      <c r="B174" s="4" t="s">
        <v>181</v>
      </c>
      <c r="C174" s="4">
        <v>600</v>
      </c>
      <c r="D174" s="13">
        <v>105000</v>
      </c>
      <c r="E174" s="79"/>
    </row>
    <row r="175" spans="1:4" ht="30.75" customHeight="1">
      <c r="A175" s="47" t="s">
        <v>171</v>
      </c>
      <c r="B175" s="4" t="s">
        <v>172</v>
      </c>
      <c r="C175" s="4">
        <v>200</v>
      </c>
      <c r="D175" s="13">
        <v>112000</v>
      </c>
    </row>
    <row r="176" spans="1:4" ht="32.25" customHeight="1">
      <c r="A176" s="47" t="s">
        <v>104</v>
      </c>
      <c r="B176" s="4" t="s">
        <v>103</v>
      </c>
      <c r="C176" s="4">
        <v>200</v>
      </c>
      <c r="D176" s="13">
        <v>3000</v>
      </c>
    </row>
    <row r="177" spans="1:4" ht="45.75" customHeight="1">
      <c r="A177" s="47" t="s">
        <v>105</v>
      </c>
      <c r="B177" s="4" t="s">
        <v>106</v>
      </c>
      <c r="C177" s="4">
        <v>300</v>
      </c>
      <c r="D177" s="13">
        <v>10000</v>
      </c>
    </row>
    <row r="178" spans="1:4" s="19" customFormat="1" ht="24" customHeight="1">
      <c r="A178" s="23" t="s">
        <v>93</v>
      </c>
      <c r="B178" s="24" t="s">
        <v>413</v>
      </c>
      <c r="C178" s="24"/>
      <c r="D178" s="25">
        <f>SUM(D180:D183)</f>
        <v>62500</v>
      </c>
    </row>
    <row r="179" spans="1:4" s="19" customFormat="1" ht="32.25" customHeight="1">
      <c r="A179" s="46" t="s">
        <v>134</v>
      </c>
      <c r="B179" s="36" t="s">
        <v>395</v>
      </c>
      <c r="C179" s="36"/>
      <c r="D179" s="38">
        <f>SUM(D180:D183)</f>
        <v>62500</v>
      </c>
    </row>
    <row r="180" spans="1:4" ht="45.75" customHeight="1">
      <c r="A180" s="47" t="s">
        <v>412</v>
      </c>
      <c r="B180" s="4" t="s">
        <v>126</v>
      </c>
      <c r="C180" s="4">
        <v>300</v>
      </c>
      <c r="D180" s="13">
        <v>45500</v>
      </c>
    </row>
    <row r="181" spans="1:4" ht="30" customHeight="1">
      <c r="A181" s="47" t="s">
        <v>335</v>
      </c>
      <c r="B181" s="4" t="s">
        <v>127</v>
      </c>
      <c r="C181" s="4">
        <v>200</v>
      </c>
      <c r="D181" s="13">
        <v>10500</v>
      </c>
    </row>
    <row r="182" spans="1:4" ht="30" customHeight="1">
      <c r="A182" s="47" t="s">
        <v>415</v>
      </c>
      <c r="B182" s="4" t="s">
        <v>127</v>
      </c>
      <c r="C182" s="4">
        <v>300</v>
      </c>
      <c r="D182" s="13">
        <v>1500</v>
      </c>
    </row>
    <row r="183" spans="1:4" ht="46.5" customHeight="1">
      <c r="A183" s="47" t="s">
        <v>125</v>
      </c>
      <c r="B183" s="4" t="s">
        <v>128</v>
      </c>
      <c r="C183" s="4">
        <v>200</v>
      </c>
      <c r="D183" s="13">
        <v>5000</v>
      </c>
    </row>
    <row r="184" spans="1:4" s="19" customFormat="1" ht="56.25" customHeight="1">
      <c r="A184" s="27" t="s">
        <v>74</v>
      </c>
      <c r="B184" s="18" t="s">
        <v>130</v>
      </c>
      <c r="C184" s="18"/>
      <c r="D184" s="20">
        <f>D185+D192</f>
        <v>9158225.68</v>
      </c>
    </row>
    <row r="185" spans="1:4" s="19" customFormat="1" ht="32.25" customHeight="1">
      <c r="A185" s="46" t="s">
        <v>397</v>
      </c>
      <c r="B185" s="36" t="s">
        <v>399</v>
      </c>
      <c r="C185" s="36"/>
      <c r="D185" s="37">
        <f>SUM(D186:D191)</f>
        <v>8285319.21</v>
      </c>
    </row>
    <row r="186" spans="1:4" ht="61.5" customHeight="1">
      <c r="A186" s="47" t="s">
        <v>112</v>
      </c>
      <c r="B186" s="4" t="s">
        <v>12</v>
      </c>
      <c r="C186" s="4">
        <v>100</v>
      </c>
      <c r="D186" s="13">
        <f>4328480-48533</f>
        <v>4279947</v>
      </c>
    </row>
    <row r="187" spans="1:4" ht="49.5" customHeight="1">
      <c r="A187" s="47" t="s">
        <v>113</v>
      </c>
      <c r="B187" s="4" t="s">
        <v>12</v>
      </c>
      <c r="C187" s="4">
        <v>200</v>
      </c>
      <c r="D187" s="13">
        <f>1462922-15000+70000+1112708.75</f>
        <v>2630630.75</v>
      </c>
    </row>
    <row r="188" spans="1:4" ht="45.75" customHeight="1">
      <c r="A188" s="47" t="s">
        <v>199</v>
      </c>
      <c r="B188" s="4" t="s">
        <v>12</v>
      </c>
      <c r="C188" s="4">
        <v>800</v>
      </c>
      <c r="D188" s="13">
        <v>363200</v>
      </c>
    </row>
    <row r="189" spans="1:4" ht="48" customHeight="1">
      <c r="A189" s="47" t="s">
        <v>375</v>
      </c>
      <c r="B189" s="7" t="s">
        <v>337</v>
      </c>
      <c r="C189" s="4">
        <v>200</v>
      </c>
      <c r="D189" s="13">
        <f>23256+17630</f>
        <v>40886</v>
      </c>
    </row>
    <row r="190" spans="1:4" ht="111" customHeight="1">
      <c r="A190" s="47" t="s">
        <v>374</v>
      </c>
      <c r="B190" s="7" t="s">
        <v>276</v>
      </c>
      <c r="C190" s="4">
        <v>100</v>
      </c>
      <c r="D190" s="13">
        <v>922122.46</v>
      </c>
    </row>
    <row r="191" spans="1:4" ht="94.5" customHeight="1">
      <c r="A191" s="47" t="s">
        <v>373</v>
      </c>
      <c r="B191" s="7" t="s">
        <v>13</v>
      </c>
      <c r="C191" s="4">
        <v>100</v>
      </c>
      <c r="D191" s="13">
        <v>48533</v>
      </c>
    </row>
    <row r="192" spans="1:4" ht="32.25" customHeight="1">
      <c r="A192" s="46" t="s">
        <v>398</v>
      </c>
      <c r="B192" s="40" t="s">
        <v>400</v>
      </c>
      <c r="C192" s="32"/>
      <c r="D192" s="35">
        <f>SUM(D193:D196)</f>
        <v>872906.47</v>
      </c>
    </row>
    <row r="193" spans="1:4" ht="48.75" customHeight="1">
      <c r="A193" s="47" t="s">
        <v>385</v>
      </c>
      <c r="B193" s="4" t="s">
        <v>41</v>
      </c>
      <c r="C193" s="4">
        <v>200</v>
      </c>
      <c r="D193" s="13">
        <v>206417</v>
      </c>
    </row>
    <row r="194" spans="1:4" ht="93.75" customHeight="1">
      <c r="A194" s="66" t="s">
        <v>200</v>
      </c>
      <c r="B194" s="68" t="s">
        <v>394</v>
      </c>
      <c r="C194" s="4">
        <v>200</v>
      </c>
      <c r="D194" s="13">
        <v>267600</v>
      </c>
    </row>
    <row r="195" spans="1:4" ht="63" customHeight="1">
      <c r="A195" s="80" t="s">
        <v>386</v>
      </c>
      <c r="B195" s="81" t="s">
        <v>393</v>
      </c>
      <c r="C195" s="69">
        <v>200</v>
      </c>
      <c r="D195" s="13">
        <v>383100</v>
      </c>
    </row>
    <row r="196" spans="1:4" ht="48" customHeight="1">
      <c r="A196" s="77" t="s">
        <v>359</v>
      </c>
      <c r="B196" s="78" t="s">
        <v>358</v>
      </c>
      <c r="C196" s="4">
        <v>200</v>
      </c>
      <c r="D196" s="13">
        <v>15789.47</v>
      </c>
    </row>
    <row r="197" spans="1:4" s="28" customFormat="1" ht="54.75" customHeight="1">
      <c r="A197" s="27" t="s">
        <v>70</v>
      </c>
      <c r="B197" s="18" t="s">
        <v>48</v>
      </c>
      <c r="C197" s="18"/>
      <c r="D197" s="20">
        <f>D198+D203</f>
        <v>261000</v>
      </c>
    </row>
    <row r="198" spans="1:4" ht="33" customHeight="1">
      <c r="A198" s="23" t="s">
        <v>304</v>
      </c>
      <c r="B198" s="22" t="s">
        <v>52</v>
      </c>
      <c r="C198" s="22"/>
      <c r="D198" s="26">
        <f>D199+D201</f>
        <v>142000</v>
      </c>
    </row>
    <row r="199" spans="1:4" ht="33" customHeight="1">
      <c r="A199" s="46" t="s">
        <v>403</v>
      </c>
      <c r="B199" s="32" t="s">
        <v>401</v>
      </c>
      <c r="C199" s="32"/>
      <c r="D199" s="34">
        <f>D200</f>
        <v>102000</v>
      </c>
    </row>
    <row r="200" spans="1:4" ht="45.75" customHeight="1">
      <c r="A200" s="47" t="s">
        <v>259</v>
      </c>
      <c r="B200" s="4" t="s">
        <v>49</v>
      </c>
      <c r="C200" s="4">
        <v>600</v>
      </c>
      <c r="D200" s="13">
        <v>102000</v>
      </c>
    </row>
    <row r="201" spans="1:4" ht="32.25" customHeight="1">
      <c r="A201" s="46" t="s">
        <v>36</v>
      </c>
      <c r="B201" s="36" t="s">
        <v>35</v>
      </c>
      <c r="C201" s="36"/>
      <c r="D201" s="38">
        <f>SUM(D202:D202)</f>
        <v>40000</v>
      </c>
    </row>
    <row r="202" spans="1:4" ht="48.75" customHeight="1">
      <c r="A202" s="47" t="s">
        <v>277</v>
      </c>
      <c r="B202" s="4" t="s">
        <v>34</v>
      </c>
      <c r="C202" s="4">
        <v>600</v>
      </c>
      <c r="D202" s="13">
        <v>40000</v>
      </c>
    </row>
    <row r="203" spans="1:4" ht="33.75" customHeight="1">
      <c r="A203" s="23" t="s">
        <v>305</v>
      </c>
      <c r="B203" s="22" t="s">
        <v>53</v>
      </c>
      <c r="C203" s="22"/>
      <c r="D203" s="26">
        <f>SUM(D205)</f>
        <v>119000</v>
      </c>
    </row>
    <row r="204" spans="1:4" ht="33.75" customHeight="1">
      <c r="A204" s="46" t="s">
        <v>404</v>
      </c>
      <c r="B204" s="32" t="s">
        <v>402</v>
      </c>
      <c r="C204" s="32"/>
      <c r="D204" s="34">
        <f>SUM(D205)</f>
        <v>119000</v>
      </c>
    </row>
    <row r="205" spans="1:4" ht="33.75" customHeight="1">
      <c r="A205" s="47" t="s">
        <v>50</v>
      </c>
      <c r="B205" s="4" t="s">
        <v>51</v>
      </c>
      <c r="C205" s="4">
        <v>800</v>
      </c>
      <c r="D205" s="13">
        <v>119000</v>
      </c>
    </row>
    <row r="206" spans="1:4" ht="37.5" customHeight="1">
      <c r="A206" s="27" t="s">
        <v>331</v>
      </c>
      <c r="B206" s="18" t="s">
        <v>54</v>
      </c>
      <c r="C206" s="18"/>
      <c r="D206" s="20">
        <f>D207+D211</f>
        <v>4504556</v>
      </c>
    </row>
    <row r="207" spans="1:4" ht="30" customHeight="1">
      <c r="A207" s="23" t="s">
        <v>262</v>
      </c>
      <c r="B207" s="32" t="s">
        <v>443</v>
      </c>
      <c r="C207" s="22"/>
      <c r="D207" s="26">
        <f>SUM(D209:D210)</f>
        <v>22500</v>
      </c>
    </row>
    <row r="208" spans="1:4" ht="31.5" customHeight="1">
      <c r="A208" s="46" t="s">
        <v>163</v>
      </c>
      <c r="B208" s="32" t="s">
        <v>164</v>
      </c>
      <c r="C208" s="32"/>
      <c r="D208" s="34">
        <f>SUM(D209:D210)</f>
        <v>22500</v>
      </c>
    </row>
    <row r="209" spans="1:4" ht="48.75" customHeight="1">
      <c r="A209" s="47" t="s">
        <v>442</v>
      </c>
      <c r="B209" s="4" t="s">
        <v>444</v>
      </c>
      <c r="C209" s="4">
        <v>200</v>
      </c>
      <c r="D209" s="13">
        <v>2500</v>
      </c>
    </row>
    <row r="210" spans="1:4" ht="47.25" customHeight="1">
      <c r="A210" s="47" t="s">
        <v>0</v>
      </c>
      <c r="B210" s="4" t="s">
        <v>445</v>
      </c>
      <c r="C210" s="4">
        <v>200</v>
      </c>
      <c r="D210" s="13">
        <v>20000</v>
      </c>
    </row>
    <row r="211" spans="1:4" ht="66" customHeight="1">
      <c r="A211" s="46" t="s">
        <v>261</v>
      </c>
      <c r="B211" s="32" t="s">
        <v>1</v>
      </c>
      <c r="C211" s="22"/>
      <c r="D211" s="35">
        <f>SUM(D213:D219)</f>
        <v>4482056</v>
      </c>
    </row>
    <row r="212" spans="1:4" ht="51.75" customHeight="1">
      <c r="A212" s="46" t="s">
        <v>165</v>
      </c>
      <c r="B212" s="32" t="s">
        <v>166</v>
      </c>
      <c r="C212" s="32"/>
      <c r="D212" s="35">
        <f>SUM(D213:D219)</f>
        <v>4482056</v>
      </c>
    </row>
    <row r="213" spans="1:4" ht="78" customHeight="1">
      <c r="A213" s="47" t="s">
        <v>46</v>
      </c>
      <c r="B213" s="41" t="s">
        <v>78</v>
      </c>
      <c r="C213" s="4">
        <v>100</v>
      </c>
      <c r="D213" s="13">
        <v>2370693</v>
      </c>
    </row>
    <row r="214" spans="1:4" ht="47.25" customHeight="1">
      <c r="A214" s="47" t="s">
        <v>47</v>
      </c>
      <c r="B214" s="41" t="s">
        <v>78</v>
      </c>
      <c r="C214" s="4">
        <v>200</v>
      </c>
      <c r="D214" s="13">
        <v>432581</v>
      </c>
    </row>
    <row r="215" spans="1:4" ht="33" customHeight="1">
      <c r="A215" s="47" t="s">
        <v>77</v>
      </c>
      <c r="B215" s="41" t="s">
        <v>78</v>
      </c>
      <c r="C215" s="4">
        <v>800</v>
      </c>
      <c r="D215" s="13">
        <v>1680</v>
      </c>
    </row>
    <row r="216" spans="1:4" ht="79.5" customHeight="1">
      <c r="A216" s="55" t="s">
        <v>315</v>
      </c>
      <c r="B216" s="73" t="s">
        <v>316</v>
      </c>
      <c r="C216" s="5">
        <v>100</v>
      </c>
      <c r="D216" s="13">
        <v>522282</v>
      </c>
    </row>
    <row r="217" spans="1:4" ht="48.75" customHeight="1">
      <c r="A217" s="55" t="s">
        <v>317</v>
      </c>
      <c r="B217" s="73" t="s">
        <v>316</v>
      </c>
      <c r="C217" s="5">
        <v>200</v>
      </c>
      <c r="D217" s="13">
        <v>855820</v>
      </c>
    </row>
    <row r="218" spans="1:4" ht="93.75" customHeight="1">
      <c r="A218" s="50" t="s">
        <v>187</v>
      </c>
      <c r="B218" s="41" t="s">
        <v>224</v>
      </c>
      <c r="C218" s="4">
        <v>100</v>
      </c>
      <c r="D218" s="13">
        <v>248121</v>
      </c>
    </row>
    <row r="219" spans="1:4" ht="63" customHeight="1">
      <c r="A219" s="50" t="s">
        <v>188</v>
      </c>
      <c r="B219" s="41" t="s">
        <v>224</v>
      </c>
      <c r="C219" s="4">
        <v>200</v>
      </c>
      <c r="D219" s="13">
        <v>50879</v>
      </c>
    </row>
    <row r="220" spans="1:4" s="19" customFormat="1" ht="40.5" customHeight="1">
      <c r="A220" s="27" t="s">
        <v>264</v>
      </c>
      <c r="B220" s="18" t="s">
        <v>189</v>
      </c>
      <c r="C220" s="18"/>
      <c r="D220" s="20">
        <f>D221</f>
        <v>1882300</v>
      </c>
    </row>
    <row r="221" spans="1:4" s="19" customFormat="1" ht="17.25" customHeight="1">
      <c r="A221" s="46" t="s">
        <v>167</v>
      </c>
      <c r="B221" s="36" t="s">
        <v>168</v>
      </c>
      <c r="C221" s="36"/>
      <c r="D221" s="37">
        <f>SUM(D222:D223)</f>
        <v>1882300</v>
      </c>
    </row>
    <row r="222" spans="1:4" ht="48.75" customHeight="1">
      <c r="A222" s="47" t="s">
        <v>208</v>
      </c>
      <c r="B222" s="4" t="s">
        <v>190</v>
      </c>
      <c r="C222" s="4">
        <v>600</v>
      </c>
      <c r="D222" s="13">
        <v>112000</v>
      </c>
    </row>
    <row r="223" spans="1:4" s="19" customFormat="1" ht="77.25" customHeight="1">
      <c r="A223" s="55" t="s">
        <v>116</v>
      </c>
      <c r="B223" s="5" t="s">
        <v>274</v>
      </c>
      <c r="C223" s="5">
        <v>600</v>
      </c>
      <c r="D223" s="13">
        <v>1770300</v>
      </c>
    </row>
    <row r="224" spans="1:4" s="19" customFormat="1" ht="56.25" customHeight="1">
      <c r="A224" s="27" t="s">
        <v>71</v>
      </c>
      <c r="B224" s="18" t="s">
        <v>40</v>
      </c>
      <c r="C224" s="18"/>
      <c r="D224" s="20">
        <f>D225+D229+D227</f>
        <v>989865</v>
      </c>
    </row>
    <row r="225" spans="1:4" s="19" customFormat="1" ht="33" customHeight="1">
      <c r="A225" s="46" t="s">
        <v>250</v>
      </c>
      <c r="B225" s="36" t="s">
        <v>249</v>
      </c>
      <c r="C225" s="36"/>
      <c r="D225" s="37">
        <f>SUM(D226:D226)</f>
        <v>812415</v>
      </c>
    </row>
    <row r="226" spans="1:4" ht="47.25" customHeight="1">
      <c r="A226" s="47" t="s">
        <v>6</v>
      </c>
      <c r="B226" s="4" t="s">
        <v>251</v>
      </c>
      <c r="C226" s="4">
        <v>200</v>
      </c>
      <c r="D226" s="13">
        <f>763115+49300</f>
        <v>812415</v>
      </c>
    </row>
    <row r="227" spans="1:4" ht="31.5">
      <c r="A227" s="46" t="s">
        <v>440</v>
      </c>
      <c r="B227" s="36" t="s">
        <v>152</v>
      </c>
      <c r="C227" s="32"/>
      <c r="D227" s="35">
        <f>D228</f>
        <v>0</v>
      </c>
    </row>
    <row r="228" spans="1:4" ht="47.25" customHeight="1">
      <c r="A228" s="47" t="s">
        <v>324</v>
      </c>
      <c r="B228" s="4" t="s">
        <v>441</v>
      </c>
      <c r="C228" s="4">
        <v>200</v>
      </c>
      <c r="D228" s="13">
        <v>0</v>
      </c>
    </row>
    <row r="229" spans="1:4" ht="30.75" customHeight="1">
      <c r="A229" s="46" t="s">
        <v>4</v>
      </c>
      <c r="B229" s="36" t="s">
        <v>5</v>
      </c>
      <c r="C229" s="6"/>
      <c r="D229" s="38">
        <f>SUM(D230:D230)</f>
        <v>177450</v>
      </c>
    </row>
    <row r="230" spans="1:4" ht="33.75" customHeight="1">
      <c r="A230" s="47" t="s">
        <v>410</v>
      </c>
      <c r="B230" s="4" t="s">
        <v>411</v>
      </c>
      <c r="C230" s="4">
        <v>200</v>
      </c>
      <c r="D230" s="13">
        <v>177450</v>
      </c>
    </row>
    <row r="231" spans="1:4" ht="57" customHeight="1">
      <c r="A231" s="27" t="s">
        <v>75</v>
      </c>
      <c r="B231" s="18" t="s">
        <v>213</v>
      </c>
      <c r="C231" s="18"/>
      <c r="D231" s="61">
        <f>SUM(D233:D233)</f>
        <v>14000</v>
      </c>
    </row>
    <row r="232" spans="1:4" ht="33" customHeight="1">
      <c r="A232" s="46" t="s">
        <v>396</v>
      </c>
      <c r="B232" s="39" t="s">
        <v>214</v>
      </c>
      <c r="C232" s="36"/>
      <c r="D232" s="38">
        <f>SUM(D233:D233)</f>
        <v>14000</v>
      </c>
    </row>
    <row r="233" spans="1:4" ht="48.75" customHeight="1">
      <c r="A233" s="47" t="s">
        <v>129</v>
      </c>
      <c r="B233" s="5" t="s">
        <v>215</v>
      </c>
      <c r="C233" s="4">
        <v>300</v>
      </c>
      <c r="D233" s="13">
        <v>14000</v>
      </c>
    </row>
    <row r="234" spans="1:4" ht="75" customHeight="1">
      <c r="A234" s="27" t="s">
        <v>318</v>
      </c>
      <c r="B234" s="18" t="s">
        <v>319</v>
      </c>
      <c r="C234" s="74"/>
      <c r="D234" s="61">
        <f>D235</f>
        <v>1073457</v>
      </c>
    </row>
    <row r="235" spans="1:4" ht="60" customHeight="1">
      <c r="A235" s="46" t="s">
        <v>320</v>
      </c>
      <c r="B235" s="36" t="s">
        <v>321</v>
      </c>
      <c r="C235" s="75"/>
      <c r="D235" s="76">
        <f>D236</f>
        <v>1073457</v>
      </c>
    </row>
    <row r="236" spans="1:4" ht="67.5" customHeight="1">
      <c r="A236" s="55" t="s">
        <v>322</v>
      </c>
      <c r="B236" s="5" t="s">
        <v>323</v>
      </c>
      <c r="C236" s="4">
        <v>400</v>
      </c>
      <c r="D236" s="13">
        <v>1073457</v>
      </c>
    </row>
    <row r="237" spans="1:4" ht="56.25" customHeight="1">
      <c r="A237" s="27" t="s">
        <v>254</v>
      </c>
      <c r="B237" s="18" t="s">
        <v>234</v>
      </c>
      <c r="C237" s="18"/>
      <c r="D237" s="20">
        <f>D238+D243</f>
        <v>497192.64</v>
      </c>
    </row>
    <row r="238" spans="1:4" ht="44.25" customHeight="1">
      <c r="A238" s="46" t="s">
        <v>169</v>
      </c>
      <c r="B238" s="36" t="s">
        <v>235</v>
      </c>
      <c r="C238" s="36"/>
      <c r="D238" s="37">
        <f>SUM(D239:D242)</f>
        <v>473192.64</v>
      </c>
    </row>
    <row r="239" spans="1:4" ht="78" customHeight="1">
      <c r="A239" s="55" t="s">
        <v>86</v>
      </c>
      <c r="B239" s="5" t="s">
        <v>236</v>
      </c>
      <c r="C239" s="5">
        <v>100</v>
      </c>
      <c r="D239" s="13">
        <v>368940</v>
      </c>
    </row>
    <row r="240" spans="1:4" ht="46.5" customHeight="1">
      <c r="A240" s="55" t="s">
        <v>87</v>
      </c>
      <c r="B240" s="5" t="s">
        <v>236</v>
      </c>
      <c r="C240" s="5">
        <v>200</v>
      </c>
      <c r="D240" s="13">
        <v>21995.64</v>
      </c>
    </row>
    <row r="241" spans="1:4" ht="47.25" customHeight="1">
      <c r="A241" s="47" t="s">
        <v>329</v>
      </c>
      <c r="B241" s="4" t="s">
        <v>237</v>
      </c>
      <c r="C241" s="4">
        <v>200</v>
      </c>
      <c r="D241" s="13">
        <v>6288</v>
      </c>
    </row>
    <row r="242" spans="1:4" ht="32.25" customHeight="1">
      <c r="A242" s="47" t="s">
        <v>330</v>
      </c>
      <c r="B242" s="8" t="s">
        <v>238</v>
      </c>
      <c r="C242" s="8">
        <v>200</v>
      </c>
      <c r="D242" s="13">
        <v>75969</v>
      </c>
    </row>
    <row r="243" spans="1:4" ht="34.5" customHeight="1">
      <c r="A243" s="46" t="s">
        <v>170</v>
      </c>
      <c r="B243" s="32" t="s">
        <v>239</v>
      </c>
      <c r="C243" s="32"/>
      <c r="D243" s="34">
        <f>SUM(D244:D244)</f>
        <v>24000</v>
      </c>
    </row>
    <row r="244" spans="1:4" ht="64.5" customHeight="1">
      <c r="A244" s="47" t="s">
        <v>387</v>
      </c>
      <c r="B244" s="4" t="s">
        <v>240</v>
      </c>
      <c r="C244" s="4">
        <v>200</v>
      </c>
      <c r="D244" s="13">
        <v>24000</v>
      </c>
    </row>
    <row r="245" spans="1:4" s="19" customFormat="1" ht="36" customHeight="1">
      <c r="A245" s="17" t="s">
        <v>202</v>
      </c>
      <c r="B245" s="18" t="s">
        <v>248</v>
      </c>
      <c r="C245" s="18"/>
      <c r="D245" s="20">
        <f>D246</f>
        <v>810720.4</v>
      </c>
    </row>
    <row r="246" spans="1:4" s="19" customFormat="1" ht="18.75" customHeight="1">
      <c r="A246" s="46" t="s">
        <v>14</v>
      </c>
      <c r="B246" s="36" t="s">
        <v>247</v>
      </c>
      <c r="C246" s="36"/>
      <c r="D246" s="37">
        <f>SUM(D247:D250)</f>
        <v>810720.4</v>
      </c>
    </row>
    <row r="247" spans="1:4" ht="78.75" customHeight="1">
      <c r="A247" s="47" t="s">
        <v>124</v>
      </c>
      <c r="B247" s="4" t="s">
        <v>246</v>
      </c>
      <c r="C247" s="4">
        <v>100</v>
      </c>
      <c r="D247" s="15">
        <v>723794</v>
      </c>
    </row>
    <row r="248" spans="1:4" ht="65.25" customHeight="1">
      <c r="A248" s="47" t="s">
        <v>424</v>
      </c>
      <c r="B248" s="4" t="s">
        <v>423</v>
      </c>
      <c r="C248" s="4">
        <v>200</v>
      </c>
      <c r="D248" s="15">
        <v>19895</v>
      </c>
    </row>
    <row r="249" spans="1:4" ht="45.75" customHeight="1">
      <c r="A249" s="47" t="s">
        <v>328</v>
      </c>
      <c r="B249" s="8" t="s">
        <v>327</v>
      </c>
      <c r="C249" s="8">
        <v>200</v>
      </c>
      <c r="D249" s="15">
        <v>63176.4</v>
      </c>
    </row>
    <row r="250" spans="1:4" ht="47.25">
      <c r="A250" s="47" t="s">
        <v>151</v>
      </c>
      <c r="B250" s="8" t="s">
        <v>407</v>
      </c>
      <c r="C250" s="8">
        <v>200</v>
      </c>
      <c r="D250" s="15">
        <v>3855</v>
      </c>
    </row>
    <row r="251" spans="1:4" s="29" customFormat="1" ht="15.75">
      <c r="A251" s="56" t="s">
        <v>332</v>
      </c>
      <c r="B251" s="57"/>
      <c r="C251" s="57"/>
      <c r="D251" s="16">
        <f>D7+D64+D99+D149+D159+D162+D170+D184+D197+D206+D220+D224+D231+D234+D237+D245</f>
        <v>241572892.54</v>
      </c>
    </row>
    <row r="252" ht="15.75" hidden="1">
      <c r="D252" s="30">
        <v>72701113.06</v>
      </c>
    </row>
    <row r="253" ht="15.75" hidden="1">
      <c r="D253" s="30">
        <v>66431600</v>
      </c>
    </row>
    <row r="254" ht="15.75" hidden="1">
      <c r="D254" s="30">
        <v>9207040</v>
      </c>
    </row>
    <row r="255" ht="15.75" hidden="1">
      <c r="D255" s="30">
        <v>10830508.26</v>
      </c>
    </row>
    <row r="256" ht="15.75" hidden="1">
      <c r="D256" s="30">
        <v>58269253.89</v>
      </c>
    </row>
    <row r="257" ht="15.75" hidden="1">
      <c r="D257" s="30">
        <v>24719600</v>
      </c>
    </row>
    <row r="258" ht="15.75" hidden="1">
      <c r="D258" s="30">
        <v>-586222.67</v>
      </c>
    </row>
    <row r="259" ht="15.75" hidden="1">
      <c r="D259" s="30">
        <f>SUM(D252:D258)</f>
        <v>241572892.54</v>
      </c>
    </row>
  </sheetData>
  <sheetProtection/>
  <autoFilter ref="A6:D259"/>
  <mergeCells count="2">
    <mergeCell ref="B1:D1"/>
    <mergeCell ref="A3:D4"/>
  </mergeCells>
  <printOptions/>
  <pageMargins left="0.7874015748031497" right="0.3937007874015748" top="0.3937007874015748" bottom="0.3937007874015748" header="0.5118110236220472" footer="0.5118110236220472"/>
  <pageSetup fitToHeight="13" fitToWidth="1" horizontalDpi="600" verticalDpi="600" orientation="portrait" paperSize="9" scale="72" r:id="rId1"/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2019-11-14T08:46:45Z</cp:lastPrinted>
  <dcterms:created xsi:type="dcterms:W3CDTF">2013-10-30T08:55:37Z</dcterms:created>
  <dcterms:modified xsi:type="dcterms:W3CDTF">2019-11-14T08:48:07Z</dcterms:modified>
  <cp:category/>
  <cp:version/>
  <cp:contentType/>
  <cp:contentStatus/>
</cp:coreProperties>
</file>